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Gobierno Electrónico BP\GOB. ELECTRONICO PLANTILLAS\GE 2016\GE 2016 - por MINISTERIOS\Ministerio de Infraestructura\Liliana Maffini-Planilla de ofertas\"/>
    </mc:Choice>
  </mc:AlternateContent>
  <bookViews>
    <workbookView xWindow="0" yWindow="0" windowWidth="21570" windowHeight="8145" activeTab="2"/>
  </bookViews>
  <sheets>
    <sheet name="CyP" sheetId="2" r:id="rId1"/>
    <sheet name="AP" sheetId="6" r:id="rId2"/>
    <sheet name="PTyCI" sheetId="9" r:id="rId3"/>
    <sheet name="AVANCE OBRA" sheetId="4" r:id="rId4"/>
    <sheet name="CURVA INVERSIONES" sheetId="5" r:id="rId5"/>
    <sheet name="INDICES" sheetId="11" r:id="rId6"/>
    <sheet name="Coef-Equipos" sheetId="13" r:id="rId7"/>
    <sheet name="Transp. Camión Solo" sheetId="14" r:id="rId8"/>
    <sheet name="Transp. Camión con Acoplado" sheetId="15" r:id="rId9"/>
    <sheet name="GG" sheetId="8" r:id="rId10"/>
    <sheet name="CODIGOS ITEMS" sheetId="12" r:id="rId11"/>
    <sheet name="n" sheetId="7" r:id="rId12"/>
  </sheets>
  <externalReferences>
    <externalReference r:id="rId13"/>
  </externalReferences>
  <definedNames>
    <definedName name="__123Graph_AGRAUDAP" localSheetId="10" hidden="1">[1]P.TRABAJO!#REF!</definedName>
    <definedName name="__123Graph_AGRAUDAP" localSheetId="6" hidden="1">[1]P.TRABAJO!#REF!</definedName>
    <definedName name="__123Graph_AGRAUDAP" localSheetId="5" hidden="1">[1]P.TRABAJO!#REF!</definedName>
    <definedName name="__123Graph_AGRAUDAP" localSheetId="8" hidden="1">[1]P.TRABAJO!#REF!</definedName>
    <definedName name="__123Graph_AGRAUDAP" localSheetId="7" hidden="1">[1]P.TRABAJO!#REF!</definedName>
    <definedName name="__123Graph_AGRAUDAP" hidden="1">[1]P.TRABAJO!#REF!</definedName>
    <definedName name="__123Graph_LBL_AGRAUDAP" localSheetId="10" hidden="1">[1]P.TRABAJO!#REF!</definedName>
    <definedName name="__123Graph_LBL_AGRAUDAP" localSheetId="5" hidden="1">[1]P.TRABAJO!#REF!</definedName>
    <definedName name="__123Graph_LBL_AGRAUDAP" localSheetId="8" hidden="1">[1]P.TRABAJO!#REF!</definedName>
    <definedName name="__123Graph_LBL_AGRAUDAP" localSheetId="7" hidden="1">[1]P.TRABAJO!#REF!</definedName>
    <definedName name="__123Graph_LBL_AGRAUDAP" hidden="1">[1]P.TRABAJO!#REF!</definedName>
    <definedName name="__123Graph_XGRAUDAP" localSheetId="10" hidden="1">[1]P.TRABAJO!#REF!</definedName>
    <definedName name="__123Graph_XGRAUDAP" localSheetId="5" hidden="1">[1]P.TRABAJO!#REF!</definedName>
    <definedName name="__123Graph_XGRAUDAP" localSheetId="8" hidden="1">[1]P.TRABAJO!#REF!</definedName>
    <definedName name="__123Graph_XGRAUDAP" localSheetId="7" hidden="1">[1]P.TRABAJO!#REF!</definedName>
    <definedName name="__123Graph_XGRAUDAP" hidden="1">[1]P.TRABAJO!#REF!</definedName>
    <definedName name="_xlnm._FilterDatabase" localSheetId="1" hidden="1">AP!$A$1:$A$7500</definedName>
    <definedName name="_xlnm._FilterDatabase" localSheetId="6" hidden="1">'Coef-Equipos'!$C$1:$C$68</definedName>
    <definedName name="_xlnm._FilterDatabase" localSheetId="0" hidden="1">CyP!$A$1:$A$136</definedName>
    <definedName name="_xlnm._FilterDatabase" localSheetId="2" hidden="1">PTyCI!$D$1:$D$130</definedName>
    <definedName name="A" localSheetId="8">'Transp. Camión con Acoplado'!$O$4</definedName>
    <definedName name="A" localSheetId="7">'Transp. Camión Solo'!$O$4</definedName>
    <definedName name="Anticipo_Financiero">CyP!$C$9</definedName>
    <definedName name="_xlnm.Print_Area" localSheetId="1">AP!$A$1:$G$7500</definedName>
    <definedName name="_xlnm.Print_Area" localSheetId="0">CyP!$A$20:$H$133</definedName>
    <definedName name="_xlnm.Print_Area" localSheetId="2">PTyCI!$A$20:$AC$127</definedName>
    <definedName name="B" localSheetId="8">'Transp. Camión con Acoplado'!$O$7</definedName>
    <definedName name="B" localSheetId="7">'Transp. Camión Solo'!$O$7</definedName>
    <definedName name="Beneficio">CyP!$E$125</definedName>
    <definedName name="C_" localSheetId="8">'Transp. Camión con Acoplado'!$O$10</definedName>
    <definedName name="C_" localSheetId="7">'Transp. Camión Solo'!$O$10</definedName>
    <definedName name="C_Amortización_Equipo">'Coef-Equipos'!$E$10</definedName>
    <definedName name="C_Combustible_Equipos">'Coef-Equipos'!$E$19</definedName>
    <definedName name="C_Interés_Equipo">'Coef-Equipos'!$E$13</definedName>
    <definedName name="C_Lubricantes_Equipos">'Coef-Equipos'!$E$22</definedName>
    <definedName name="C_Reparaciones_Repuestos_Equipos">'Coef-Equipos'!$E$16</definedName>
    <definedName name="Cant_Cubiertas_Camioneta">'Coef-Equipos'!$D$63</definedName>
    <definedName name="Cantidad_camaras_cubiertas" localSheetId="8">'Transp. Camión con Acoplado'!$E$15</definedName>
    <definedName name="Cantidad_camaras_cubiertas" localSheetId="7">'Transp. Camión Solo'!$E$15</definedName>
    <definedName name="Cantidad_lavado_al_mes" localSheetId="8">'Transp. Camión con Acoplado'!$E$14</definedName>
    <definedName name="Cantidad_lavado_al_mes" localSheetId="7">'Transp. Camión Solo'!$E$14</definedName>
    <definedName name="Coef_Amort_Camioneta">'Coef-Equipos'!$E$36</definedName>
    <definedName name="Comitente">CyP!$C$1</definedName>
    <definedName name="Consumo_gasoil_CamiónAcoplado_porkm" localSheetId="8">'Transp. Camión con Acoplado'!$E$18</definedName>
    <definedName name="Consumo_gasoil_Camioneta_porkm">'Coef-Equipos'!$D$61</definedName>
    <definedName name="Consumo_gasoil_CamiónSolo_porkm" localSheetId="7">'Transp. Camión Solo'!$E$18</definedName>
    <definedName name="Consumo_gasoil_Equipo_porHP">'Coef-Equipos'!$D$29</definedName>
    <definedName name="Contratista">CyP!$C$12</definedName>
    <definedName name="Costo_Costo">CyP!$G$121</definedName>
    <definedName name="Costo_de_cámaras_y_cubiertas_Camionetas">'Coef-Equipos'!$D$64</definedName>
    <definedName name="Costo_gasoil" localSheetId="8">'Transp. Camión con Acoplado'!$E$19</definedName>
    <definedName name="Costo_gasoil" localSheetId="7">'Transp. Camión Solo'!$E$19</definedName>
    <definedName name="CP">CyP!$E$135</definedName>
    <definedName name="D" localSheetId="8">'Transp. Camión con Acoplado'!$O$13</definedName>
    <definedName name="D" localSheetId="7">'Transp. Camión Solo'!$O$13</definedName>
    <definedName name="DG_EP">'Coef-Equipos'!$A$13:$E$19</definedName>
    <definedName name="E" localSheetId="8">'Transp. Camión con Acoplado'!$O$16</definedName>
    <definedName name="E" localSheetId="7">'Transp. Camión Solo'!$O$16</definedName>
    <definedName name="Expediente_N°">CyP!$C$7</definedName>
    <definedName name="F_" localSheetId="8">'Transp. Camión con Acoplado'!$O$19</definedName>
    <definedName name="F_" localSheetId="7">'Transp. Camión Solo'!$O$19</definedName>
    <definedName name="Fecha_Base">CyP!$C$10</definedName>
    <definedName name="G" localSheetId="8">'Transp. Camión con Acoplado'!$O$22</definedName>
    <definedName name="G" localSheetId="7">'Transp. Camión Solo'!$O$22</definedName>
    <definedName name="Gastos_Generales_Porcentaje">CyP!$E$124</definedName>
    <definedName name="HorasAmortizaciónEquipoCamión" localSheetId="8">'Transp. Camión con Acoplado'!$E$8</definedName>
    <definedName name="HorasAmortizaciónEquipoCamión" localSheetId="7">'Transp. Camión Solo'!$E$8</definedName>
    <definedName name="Ingresos_Brutos">CyP!$E$127</definedName>
    <definedName name="Interés_Anual">'Coef-Equipos'!$D$27</definedName>
    <definedName name="Interes_Camioneta">'Coef-Equipos'!$E$39</definedName>
    <definedName name="IVA">CyP!$E$128</definedName>
    <definedName name="Licitación_N°">CyP!$C$6</definedName>
    <definedName name="Mano_Obra_Lavado" localSheetId="8">'Transp. Camión con Acoplado'!$E$22</definedName>
    <definedName name="Mano_Obra_Lavado" localSheetId="7">'Transp. Camión Solo'!$E$22</definedName>
    <definedName name="Monto_Gastos_Generales">GG!$C$48</definedName>
    <definedName name="Monto_Oferta">CyP!$G$130</definedName>
    <definedName name="Obra">CyP!$C$2</definedName>
    <definedName name="P_Camioneta_Amortizar">'Coef-Equipos'!$D$55</definedName>
    <definedName name="P_Oficial">CyP!$C$8</definedName>
    <definedName name="Patente_Camioneta">'Coef-Equipos'!$E$45</definedName>
    <definedName name="Plazo_Obra">CyP!$C$11</definedName>
    <definedName name="Porc_repuestos_reparaciones_de_amortización">'Coef-Equipos'!$D$28</definedName>
    <definedName name="Porcentaje_amortizaciónl_Equipo">'Coef-Equipos'!$D$26</definedName>
    <definedName name="Porcentaje_Lubricantes" localSheetId="8">'Transp. Camión con Acoplado'!$E$20</definedName>
    <definedName name="Porcentaje_Lubricantes" localSheetId="7">'Transp. Camión Solo'!$E$20</definedName>
    <definedName name="Porcentaje_Lubricantes_Camionetas">'Coef-Equipos'!$D$62</definedName>
    <definedName name="Porcentaje_lubricantes_respecto_al_combustible">'Coef-Equipos'!$D$31</definedName>
    <definedName name="Porcentaje_Reparaciones_Repuestos" localSheetId="8">'Transp. Camión con Acoplado'!$E$11</definedName>
    <definedName name="Porcentaje_Reparaciones_Repuestos" localSheetId="7">'Transp. Camión Solo'!$E$11</definedName>
    <definedName name="PorcentajeEquipoAmortizarCamión" localSheetId="8">'Transp. Camión con Acoplado'!$E$9</definedName>
    <definedName name="PorcentajeEquipoAmortizarCamión" localSheetId="7">'Transp. Camión Solo'!$E$9</definedName>
    <definedName name="PorSegurosPatentesImpustoCamión" localSheetId="8">'Transp. Camión con Acoplado'!$E$12</definedName>
    <definedName name="PorSegurosPatentesImpustoCamión" localSheetId="7">'Transp. Camión Solo'!$E$12</definedName>
    <definedName name="Precio_gasoil">'Coef-Equipos'!$D$30</definedName>
    <definedName name="Rec_Est_Mensual_Camioneta_km">'Coef-Equipos'!$D$57</definedName>
    <definedName name="Sección">CyP!$C$4</definedName>
    <definedName name="Seguro_Camioneta">'Coef-Equipos'!$E$42</definedName>
    <definedName name="Seguros_Patentes_Impuestos" localSheetId="8">'Transp. Camión con Acoplado'!$E$12</definedName>
    <definedName name="Seguros_Patentes_Impuestos" localSheetId="7">'Transp. Camión Solo'!$E$12</definedName>
    <definedName name="Tabla_Analisis_Precios">AP!$A$3001:$G$6160</definedName>
    <definedName name="Tabla_CyP">CyP!$A$20:$H$119</definedName>
    <definedName name="Tabla_Indices">INDICES!$D$1:$E$10000</definedName>
    <definedName name="Tabla_Items">'CODIGOS ITEMS'!$B$1:$D$9995</definedName>
    <definedName name="Tiempo_lavado_en_horas" localSheetId="8">'Transp. Camión con Acoplado'!$E$13</definedName>
    <definedName name="Tiempo_lavado_en_horas" localSheetId="7">'Transp. Camión Solo'!$E$13</definedName>
    <definedName name="_xlnm.Print_Titles" localSheetId="0">CyP!$1:$19</definedName>
    <definedName name="_xlnm.Print_Titles" localSheetId="5">INDICES!$2:$5</definedName>
    <definedName name="_xlnm.Print_Titles" localSheetId="2">PTyCI!$A:$D,PTyCI!$1:$19</definedName>
    <definedName name="Total_Gastos_Generales">GG!$C$48</definedName>
    <definedName name="Tramo">CyP!$C$3</definedName>
    <definedName name="Ubicación">CyP!$C$5</definedName>
    <definedName name="V_U_cámara_cubiertas_CamiónAcoplado" localSheetId="8">'Transp. Camión con Acoplado'!$E$17</definedName>
    <definedName name="V_U_cámara_cubiertas_Camionetas">'Coef-Equipos'!$D$65</definedName>
    <definedName name="V_U_Camioneta_km">'Coef-Equipos'!$D$56</definedName>
    <definedName name="V_U_Camioneta_meses">'Coef-Equipos'!$D$58</definedName>
    <definedName name="V_U_Equipo">'Coef-Equipos'!$D$25</definedName>
    <definedName name="V_Ul_cámara_cubiertas_CamiónSolo" localSheetId="7">'Transp. Camión Solo'!$E$17</definedName>
    <definedName name="Valor_cámara_cubiertas_CamiónAcoplado" localSheetId="8">'Transp. Camión con Acoplado'!$E$16</definedName>
    <definedName name="Valor_cámara_cubiertas_CamiónSolo" localSheetId="7">'Transp. Camión Solo'!$E$16</definedName>
    <definedName name="Valor_CamiónAcoplado" localSheetId="8">'Transp. Camión con Acoplado'!$E$7</definedName>
    <definedName name="Valor_CamiónSolo" localSheetId="7">'Transp. Camión Solo'!$E$7</definedName>
  </definedNames>
  <calcPr calcId="152511"/>
</workbook>
</file>

<file path=xl/calcChain.xml><?xml version="1.0" encoding="utf-8"?>
<calcChain xmlns="http://schemas.openxmlformats.org/spreadsheetml/2006/main">
  <c r="C4507" i="6" l="1"/>
  <c r="C1807" i="6"/>
  <c r="C157" i="6"/>
  <c r="A7199" i="6"/>
  <c r="G7196" i="6"/>
  <c r="G7197" i="6" s="1"/>
  <c r="B7196" i="6"/>
  <c r="G7195" i="6"/>
  <c r="B7195" i="6"/>
  <c r="G7190" i="6"/>
  <c r="B7190" i="6"/>
  <c r="G7189" i="6"/>
  <c r="B7189" i="6"/>
  <c r="G7188" i="6"/>
  <c r="B7188" i="6"/>
  <c r="G7187" i="6"/>
  <c r="B7187" i="6"/>
  <c r="G7186" i="6"/>
  <c r="B7186" i="6"/>
  <c r="G7185" i="6"/>
  <c r="B7185" i="6"/>
  <c r="G7184" i="6"/>
  <c r="B7184" i="6"/>
  <c r="G7183" i="6"/>
  <c r="B7183" i="6"/>
  <c r="G7182" i="6"/>
  <c r="B7182" i="6"/>
  <c r="G7181" i="6"/>
  <c r="B7181" i="6"/>
  <c r="G7180" i="6"/>
  <c r="G7191" i="6" s="1"/>
  <c r="B7180" i="6"/>
  <c r="F7175" i="6"/>
  <c r="G7175" i="6" s="1"/>
  <c r="B7175" i="6"/>
  <c r="F7174" i="6"/>
  <c r="G7174" i="6" s="1"/>
  <c r="G7173" i="6"/>
  <c r="B7173" i="6"/>
  <c r="F7172" i="6"/>
  <c r="G7172" i="6" s="1"/>
  <c r="F7171" i="6"/>
  <c r="G7171" i="6" s="1"/>
  <c r="F7170" i="6"/>
  <c r="G7170" i="6" s="1"/>
  <c r="F7169" i="6"/>
  <c r="G7169" i="6" s="1"/>
  <c r="F7164" i="6"/>
  <c r="G7164" i="6" s="1"/>
  <c r="B7164" i="6"/>
  <c r="F7163" i="6"/>
  <c r="G7163" i="6" s="1"/>
  <c r="B7163" i="6"/>
  <c r="F7162" i="6"/>
  <c r="G7162" i="6" s="1"/>
  <c r="B7162" i="6"/>
  <c r="F7161" i="6"/>
  <c r="G7161" i="6" s="1"/>
  <c r="B7161" i="6"/>
  <c r="F7160" i="6"/>
  <c r="G7160" i="6" s="1"/>
  <c r="B7160" i="6"/>
  <c r="F7159" i="6"/>
  <c r="G7159" i="6" s="1"/>
  <c r="F7158" i="6"/>
  <c r="G7158" i="6" s="1"/>
  <c r="F7157" i="6"/>
  <c r="G7157" i="6" s="1"/>
  <c r="F7156" i="6"/>
  <c r="G7156" i="6" s="1"/>
  <c r="F7155" i="6"/>
  <c r="G7155" i="6" s="1"/>
  <c r="E7148" i="6"/>
  <c r="G7146" i="6"/>
  <c r="G7145" i="6"/>
  <c r="G7144" i="6"/>
  <c r="G7143" i="6"/>
  <c r="G7142" i="6"/>
  <c r="G7141" i="6"/>
  <c r="G7140" i="6"/>
  <c r="G7139" i="6"/>
  <c r="G7138" i="6"/>
  <c r="G7137" i="6"/>
  <c r="G7132" i="6"/>
  <c r="F7199" i="6" s="1"/>
  <c r="C7132" i="6"/>
  <c r="B7199" i="6" s="1"/>
  <c r="C7131" i="6"/>
  <c r="B7130" i="6"/>
  <c r="G7129" i="6"/>
  <c r="B7129" i="6"/>
  <c r="B7128" i="6"/>
  <c r="B7127" i="6"/>
  <c r="A7124" i="6"/>
  <c r="G7121" i="6"/>
  <c r="B7121" i="6"/>
  <c r="G7120" i="6"/>
  <c r="B7120" i="6"/>
  <c r="G7115" i="6"/>
  <c r="B7115" i="6"/>
  <c r="G7114" i="6"/>
  <c r="B7114" i="6"/>
  <c r="G7113" i="6"/>
  <c r="B7113" i="6"/>
  <c r="G7112" i="6"/>
  <c r="B7112" i="6"/>
  <c r="G7111" i="6"/>
  <c r="B7111" i="6"/>
  <c r="G7110" i="6"/>
  <c r="B7110" i="6"/>
  <c r="G7109" i="6"/>
  <c r="B7109" i="6"/>
  <c r="G7108" i="6"/>
  <c r="B7108" i="6"/>
  <c r="G7107" i="6"/>
  <c r="B7107" i="6"/>
  <c r="G7106" i="6"/>
  <c r="B7106" i="6"/>
  <c r="G7105" i="6"/>
  <c r="G7116" i="6" s="1"/>
  <c r="B7105" i="6"/>
  <c r="F7100" i="6"/>
  <c r="G7100" i="6" s="1"/>
  <c r="B7100" i="6"/>
  <c r="F7099" i="6"/>
  <c r="G7099" i="6" s="1"/>
  <c r="G7098" i="6"/>
  <c r="B7098" i="6"/>
  <c r="F7097" i="6"/>
  <c r="G7097" i="6" s="1"/>
  <c r="F7096" i="6"/>
  <c r="G7096" i="6" s="1"/>
  <c r="F7095" i="6"/>
  <c r="G7095" i="6" s="1"/>
  <c r="F7094" i="6"/>
  <c r="G7094" i="6" s="1"/>
  <c r="F7089" i="6"/>
  <c r="G7089" i="6" s="1"/>
  <c r="B7089" i="6"/>
  <c r="F7088" i="6"/>
  <c r="G7088" i="6" s="1"/>
  <c r="B7088" i="6"/>
  <c r="F7087" i="6"/>
  <c r="G7087" i="6" s="1"/>
  <c r="B7087" i="6"/>
  <c r="F7086" i="6"/>
  <c r="G7086" i="6" s="1"/>
  <c r="B7086" i="6"/>
  <c r="F7085" i="6"/>
  <c r="G7085" i="6" s="1"/>
  <c r="B7085" i="6"/>
  <c r="F7084" i="6"/>
  <c r="G7084" i="6" s="1"/>
  <c r="F7083" i="6"/>
  <c r="G7083" i="6" s="1"/>
  <c r="F7082" i="6"/>
  <c r="G7082" i="6" s="1"/>
  <c r="F7081" i="6"/>
  <c r="G7081" i="6" s="1"/>
  <c r="F7080" i="6"/>
  <c r="G7080" i="6" s="1"/>
  <c r="E7073" i="6"/>
  <c r="G7071" i="6"/>
  <c r="G7070" i="6"/>
  <c r="G7069" i="6"/>
  <c r="G7068" i="6"/>
  <c r="G7067" i="6"/>
  <c r="G7066" i="6"/>
  <c r="G7065" i="6"/>
  <c r="G7064" i="6"/>
  <c r="G7063" i="6"/>
  <c r="G7062" i="6"/>
  <c r="G7057" i="6"/>
  <c r="F7124" i="6" s="1"/>
  <c r="C7057" i="6"/>
  <c r="B7124" i="6" s="1"/>
  <c r="C7056" i="6"/>
  <c r="B7055" i="6"/>
  <c r="G7054" i="6"/>
  <c r="B7054" i="6"/>
  <c r="B7053" i="6"/>
  <c r="B7052" i="6"/>
  <c r="A7049" i="6"/>
  <c r="G7046" i="6"/>
  <c r="B7046" i="6"/>
  <c r="G7045" i="6"/>
  <c r="B7045" i="6"/>
  <c r="G7040" i="6"/>
  <c r="B7040" i="6"/>
  <c r="G7039" i="6"/>
  <c r="B7039" i="6"/>
  <c r="G7038" i="6"/>
  <c r="B7038" i="6"/>
  <c r="G7037" i="6"/>
  <c r="B7037" i="6"/>
  <c r="G7036" i="6"/>
  <c r="B7036" i="6"/>
  <c r="G7035" i="6"/>
  <c r="B7035" i="6"/>
  <c r="G7034" i="6"/>
  <c r="B7034" i="6"/>
  <c r="G7033" i="6"/>
  <c r="B7033" i="6"/>
  <c r="G7032" i="6"/>
  <c r="B7032" i="6"/>
  <c r="G7031" i="6"/>
  <c r="B7031" i="6"/>
  <c r="G7030" i="6"/>
  <c r="B7030" i="6"/>
  <c r="F7025" i="6"/>
  <c r="G7025" i="6" s="1"/>
  <c r="B7025" i="6"/>
  <c r="F7024" i="6"/>
  <c r="G7024" i="6" s="1"/>
  <c r="G7023" i="6"/>
  <c r="B7023" i="6"/>
  <c r="F7022" i="6"/>
  <c r="G7022" i="6" s="1"/>
  <c r="F7021" i="6"/>
  <c r="G7021" i="6" s="1"/>
  <c r="F7020" i="6"/>
  <c r="G7020" i="6" s="1"/>
  <c r="F7019" i="6"/>
  <c r="G7019" i="6" s="1"/>
  <c r="F7014" i="6"/>
  <c r="G7014" i="6" s="1"/>
  <c r="B7014" i="6"/>
  <c r="F7013" i="6"/>
  <c r="G7013" i="6" s="1"/>
  <c r="B7013" i="6"/>
  <c r="F7012" i="6"/>
  <c r="G7012" i="6" s="1"/>
  <c r="B7012" i="6"/>
  <c r="F7011" i="6"/>
  <c r="G7011" i="6" s="1"/>
  <c r="B7011" i="6"/>
  <c r="F7010" i="6"/>
  <c r="G7010" i="6" s="1"/>
  <c r="B7010" i="6"/>
  <c r="F7009" i="6"/>
  <c r="G7009" i="6" s="1"/>
  <c r="F7008" i="6"/>
  <c r="G7008" i="6" s="1"/>
  <c r="F7007" i="6"/>
  <c r="G7007" i="6" s="1"/>
  <c r="F7006" i="6"/>
  <c r="G7006" i="6" s="1"/>
  <c r="F7005" i="6"/>
  <c r="G7005" i="6" s="1"/>
  <c r="E6998" i="6"/>
  <c r="G6996" i="6"/>
  <c r="G6995" i="6"/>
  <c r="G6994" i="6"/>
  <c r="G6993" i="6"/>
  <c r="G6992" i="6"/>
  <c r="G6991" i="6"/>
  <c r="G6990" i="6"/>
  <c r="G6989" i="6"/>
  <c r="G6988" i="6"/>
  <c r="G6987" i="6"/>
  <c r="G6982" i="6"/>
  <c r="F7049" i="6" s="1"/>
  <c r="C6982" i="6"/>
  <c r="B7049" i="6" s="1"/>
  <c r="C6981" i="6"/>
  <c r="B6980" i="6"/>
  <c r="G6979" i="6"/>
  <c r="B6979" i="6"/>
  <c r="B6978" i="6"/>
  <c r="B6977" i="6"/>
  <c r="A6974" i="6"/>
  <c r="G6971" i="6"/>
  <c r="B6971" i="6"/>
  <c r="G6970" i="6"/>
  <c r="G6972" i="6" s="1"/>
  <c r="B6970" i="6"/>
  <c r="G6965" i="6"/>
  <c r="B6965" i="6"/>
  <c r="G6964" i="6"/>
  <c r="B6964" i="6"/>
  <c r="G6963" i="6"/>
  <c r="B6963" i="6"/>
  <c r="G6962" i="6"/>
  <c r="B6962" i="6"/>
  <c r="G6961" i="6"/>
  <c r="B6961" i="6"/>
  <c r="G6960" i="6"/>
  <c r="B6960" i="6"/>
  <c r="G6959" i="6"/>
  <c r="B6959" i="6"/>
  <c r="G6958" i="6"/>
  <c r="B6958" i="6"/>
  <c r="G6957" i="6"/>
  <c r="B6957" i="6"/>
  <c r="G6956" i="6"/>
  <c r="B6956" i="6"/>
  <c r="G6955" i="6"/>
  <c r="B6955" i="6"/>
  <c r="F6950" i="6"/>
  <c r="G6950" i="6" s="1"/>
  <c r="B6950" i="6"/>
  <c r="F6949" i="6"/>
  <c r="G6949" i="6" s="1"/>
  <c r="G6948" i="6"/>
  <c r="B6948" i="6"/>
  <c r="F6947" i="6"/>
  <c r="G6947" i="6" s="1"/>
  <c r="F6946" i="6"/>
  <c r="G6946" i="6" s="1"/>
  <c r="F6945" i="6"/>
  <c r="G6945" i="6" s="1"/>
  <c r="F6944" i="6"/>
  <c r="G6944" i="6" s="1"/>
  <c r="F6939" i="6"/>
  <c r="G6939" i="6" s="1"/>
  <c r="B6939" i="6"/>
  <c r="F6938" i="6"/>
  <c r="G6938" i="6" s="1"/>
  <c r="B6938" i="6"/>
  <c r="F6937" i="6"/>
  <c r="G6937" i="6" s="1"/>
  <c r="B6937" i="6"/>
  <c r="F6936" i="6"/>
  <c r="G6936" i="6" s="1"/>
  <c r="B6936" i="6"/>
  <c r="F6935" i="6"/>
  <c r="G6935" i="6" s="1"/>
  <c r="B6935" i="6"/>
  <c r="F6934" i="6"/>
  <c r="G6934" i="6" s="1"/>
  <c r="F6933" i="6"/>
  <c r="G6933" i="6" s="1"/>
  <c r="F6932" i="6"/>
  <c r="G6932" i="6" s="1"/>
  <c r="F6931" i="6"/>
  <c r="G6931" i="6" s="1"/>
  <c r="F6930" i="6"/>
  <c r="G6930" i="6" s="1"/>
  <c r="E6923" i="6"/>
  <c r="G6921" i="6"/>
  <c r="G6920" i="6"/>
  <c r="G6919" i="6"/>
  <c r="G6918" i="6"/>
  <c r="G6917" i="6"/>
  <c r="G6916" i="6"/>
  <c r="G6915" i="6"/>
  <c r="G6914" i="6"/>
  <c r="G6913" i="6"/>
  <c r="G6912" i="6"/>
  <c r="G6907" i="6"/>
  <c r="F6974" i="6" s="1"/>
  <c r="C6907" i="6"/>
  <c r="B6974" i="6" s="1"/>
  <c r="C6906" i="6"/>
  <c r="B6905" i="6"/>
  <c r="G6904" i="6"/>
  <c r="B6904" i="6"/>
  <c r="B6903" i="6"/>
  <c r="B6902" i="6"/>
  <c r="A7499" i="6"/>
  <c r="G7496" i="6"/>
  <c r="B7496" i="6"/>
  <c r="G7495" i="6"/>
  <c r="B7495" i="6"/>
  <c r="G7490" i="6"/>
  <c r="B7490" i="6"/>
  <c r="G7489" i="6"/>
  <c r="B7489" i="6"/>
  <c r="G7488" i="6"/>
  <c r="B7488" i="6"/>
  <c r="G7487" i="6"/>
  <c r="B7487" i="6"/>
  <c r="G7486" i="6"/>
  <c r="B7486" i="6"/>
  <c r="G7485" i="6"/>
  <c r="B7485" i="6"/>
  <c r="G7484" i="6"/>
  <c r="B7484" i="6"/>
  <c r="G7483" i="6"/>
  <c r="B7483" i="6"/>
  <c r="G7482" i="6"/>
  <c r="B7482" i="6"/>
  <c r="G7481" i="6"/>
  <c r="B7481" i="6"/>
  <c r="G7480" i="6"/>
  <c r="B7480" i="6"/>
  <c r="F7475" i="6"/>
  <c r="G7475" i="6" s="1"/>
  <c r="B7475" i="6"/>
  <c r="F7474" i="6"/>
  <c r="G7474" i="6" s="1"/>
  <c r="G7473" i="6"/>
  <c r="B7473" i="6"/>
  <c r="F7472" i="6"/>
  <c r="G7472" i="6" s="1"/>
  <c r="F7471" i="6"/>
  <c r="G7471" i="6" s="1"/>
  <c r="F7470" i="6"/>
  <c r="G7470" i="6" s="1"/>
  <c r="F7469" i="6"/>
  <c r="G7469" i="6" s="1"/>
  <c r="F7464" i="6"/>
  <c r="G7464" i="6" s="1"/>
  <c r="B7464" i="6"/>
  <c r="F7463" i="6"/>
  <c r="G7463" i="6" s="1"/>
  <c r="B7463" i="6"/>
  <c r="F7462" i="6"/>
  <c r="G7462" i="6" s="1"/>
  <c r="B7462" i="6"/>
  <c r="F7461" i="6"/>
  <c r="G7461" i="6" s="1"/>
  <c r="B7461" i="6"/>
  <c r="F7460" i="6"/>
  <c r="G7460" i="6" s="1"/>
  <c r="B7460" i="6"/>
  <c r="F7459" i="6"/>
  <c r="G7459" i="6" s="1"/>
  <c r="F7458" i="6"/>
  <c r="G7458" i="6" s="1"/>
  <c r="F7457" i="6"/>
  <c r="G7457" i="6" s="1"/>
  <c r="F7456" i="6"/>
  <c r="G7456" i="6" s="1"/>
  <c r="F7455" i="6"/>
  <c r="G7455" i="6" s="1"/>
  <c r="E7448" i="6"/>
  <c r="G7446" i="6"/>
  <c r="G7445" i="6"/>
  <c r="G7444" i="6"/>
  <c r="G7443" i="6"/>
  <c r="G7442" i="6"/>
  <c r="G7441" i="6"/>
  <c r="G7440" i="6"/>
  <c r="G7439" i="6"/>
  <c r="G7438" i="6"/>
  <c r="G7437" i="6"/>
  <c r="G7432" i="6"/>
  <c r="F7499" i="6" s="1"/>
  <c r="C7432" i="6"/>
  <c r="B7499" i="6" s="1"/>
  <c r="C7431" i="6"/>
  <c r="B7430" i="6"/>
  <c r="G7429" i="6"/>
  <c r="B7429" i="6"/>
  <c r="B7428" i="6"/>
  <c r="B7427" i="6"/>
  <c r="A7424" i="6"/>
  <c r="G7421" i="6"/>
  <c r="B7421" i="6"/>
  <c r="G7420" i="6"/>
  <c r="G7422" i="6" s="1"/>
  <c r="B7420" i="6"/>
  <c r="G7415" i="6"/>
  <c r="B7415" i="6"/>
  <c r="G7414" i="6"/>
  <c r="B7414" i="6"/>
  <c r="G7413" i="6"/>
  <c r="B7413" i="6"/>
  <c r="G7412" i="6"/>
  <c r="B7412" i="6"/>
  <c r="G7411" i="6"/>
  <c r="B7411" i="6"/>
  <c r="G7410" i="6"/>
  <c r="B7410" i="6"/>
  <c r="G7409" i="6"/>
  <c r="B7409" i="6"/>
  <c r="G7408" i="6"/>
  <c r="B7408" i="6"/>
  <c r="G7407" i="6"/>
  <c r="B7407" i="6"/>
  <c r="G7406" i="6"/>
  <c r="B7406" i="6"/>
  <c r="G7405" i="6"/>
  <c r="B7405" i="6"/>
  <c r="F7400" i="6"/>
  <c r="G7400" i="6" s="1"/>
  <c r="B7400" i="6"/>
  <c r="F7399" i="6"/>
  <c r="G7399" i="6" s="1"/>
  <c r="G7398" i="6"/>
  <c r="B7398" i="6"/>
  <c r="F7397" i="6"/>
  <c r="G7397" i="6" s="1"/>
  <c r="F7396" i="6"/>
  <c r="G7396" i="6" s="1"/>
  <c r="F7395" i="6"/>
  <c r="G7395" i="6" s="1"/>
  <c r="F7394" i="6"/>
  <c r="G7394" i="6" s="1"/>
  <c r="F7389" i="6"/>
  <c r="G7389" i="6" s="1"/>
  <c r="B7389" i="6"/>
  <c r="F7388" i="6"/>
  <c r="G7388" i="6" s="1"/>
  <c r="B7388" i="6"/>
  <c r="F7387" i="6"/>
  <c r="G7387" i="6" s="1"/>
  <c r="B7387" i="6"/>
  <c r="F7386" i="6"/>
  <c r="G7386" i="6" s="1"/>
  <c r="B7386" i="6"/>
  <c r="F7385" i="6"/>
  <c r="G7385" i="6" s="1"/>
  <c r="B7385" i="6"/>
  <c r="F7384" i="6"/>
  <c r="G7384" i="6" s="1"/>
  <c r="F7383" i="6"/>
  <c r="G7383" i="6" s="1"/>
  <c r="F7382" i="6"/>
  <c r="G7382" i="6" s="1"/>
  <c r="F7381" i="6"/>
  <c r="G7381" i="6" s="1"/>
  <c r="F7380" i="6"/>
  <c r="G7380" i="6" s="1"/>
  <c r="E7373" i="6"/>
  <c r="G7371" i="6"/>
  <c r="G7370" i="6"/>
  <c r="G7369" i="6"/>
  <c r="G7368" i="6"/>
  <c r="G7367" i="6"/>
  <c r="G7366" i="6"/>
  <c r="G7365" i="6"/>
  <c r="G7364" i="6"/>
  <c r="G7363" i="6"/>
  <c r="G7362" i="6"/>
  <c r="G7357" i="6"/>
  <c r="F7424" i="6" s="1"/>
  <c r="C7357" i="6"/>
  <c r="B7424" i="6" s="1"/>
  <c r="C7356" i="6"/>
  <c r="B7355" i="6"/>
  <c r="G7354" i="6"/>
  <c r="B7354" i="6"/>
  <c r="B7353" i="6"/>
  <c r="B7352" i="6"/>
  <c r="A7349" i="6"/>
  <c r="G7346" i="6"/>
  <c r="B7346" i="6"/>
  <c r="G7345" i="6"/>
  <c r="G7347" i="6" s="1"/>
  <c r="B7345" i="6"/>
  <c r="G7340" i="6"/>
  <c r="B7340" i="6"/>
  <c r="G7339" i="6"/>
  <c r="B7339" i="6"/>
  <c r="G7338" i="6"/>
  <c r="B7338" i="6"/>
  <c r="G7337" i="6"/>
  <c r="B7337" i="6"/>
  <c r="G7336" i="6"/>
  <c r="B7336" i="6"/>
  <c r="G7335" i="6"/>
  <c r="B7335" i="6"/>
  <c r="G7334" i="6"/>
  <c r="B7334" i="6"/>
  <c r="G7333" i="6"/>
  <c r="B7333" i="6"/>
  <c r="G7332" i="6"/>
  <c r="B7332" i="6"/>
  <c r="G7331" i="6"/>
  <c r="B7331" i="6"/>
  <c r="G7330" i="6"/>
  <c r="B7330" i="6"/>
  <c r="F7325" i="6"/>
  <c r="G7325" i="6" s="1"/>
  <c r="B7325" i="6"/>
  <c r="F7324" i="6"/>
  <c r="G7324" i="6" s="1"/>
  <c r="G7323" i="6"/>
  <c r="B7323" i="6"/>
  <c r="F7322" i="6"/>
  <c r="G7322" i="6" s="1"/>
  <c r="F7321" i="6"/>
  <c r="G7321" i="6" s="1"/>
  <c r="F7320" i="6"/>
  <c r="G7320" i="6" s="1"/>
  <c r="F7319" i="6"/>
  <c r="G7319" i="6" s="1"/>
  <c r="F7314" i="6"/>
  <c r="G7314" i="6" s="1"/>
  <c r="B7314" i="6"/>
  <c r="F7313" i="6"/>
  <c r="G7313" i="6" s="1"/>
  <c r="B7313" i="6"/>
  <c r="F7312" i="6"/>
  <c r="G7312" i="6" s="1"/>
  <c r="B7312" i="6"/>
  <c r="F7311" i="6"/>
  <c r="G7311" i="6" s="1"/>
  <c r="B7311" i="6"/>
  <c r="F7310" i="6"/>
  <c r="G7310" i="6" s="1"/>
  <c r="B7310" i="6"/>
  <c r="F7309" i="6"/>
  <c r="G7309" i="6" s="1"/>
  <c r="F7308" i="6"/>
  <c r="G7308" i="6" s="1"/>
  <c r="F7307" i="6"/>
  <c r="G7307" i="6" s="1"/>
  <c r="F7306" i="6"/>
  <c r="G7306" i="6" s="1"/>
  <c r="F7305" i="6"/>
  <c r="G7305" i="6" s="1"/>
  <c r="E7298" i="6"/>
  <c r="G7296" i="6"/>
  <c r="G7295" i="6"/>
  <c r="G7294" i="6"/>
  <c r="G7293" i="6"/>
  <c r="G7292" i="6"/>
  <c r="G7291" i="6"/>
  <c r="G7290" i="6"/>
  <c r="G7289" i="6"/>
  <c r="G7288" i="6"/>
  <c r="G7287" i="6"/>
  <c r="G7282" i="6"/>
  <c r="F7349" i="6" s="1"/>
  <c r="C7282" i="6"/>
  <c r="B7349" i="6" s="1"/>
  <c r="C7281" i="6"/>
  <c r="B7280" i="6"/>
  <c r="G7279" i="6"/>
  <c r="B7279" i="6"/>
  <c r="B7278" i="6"/>
  <c r="B7277" i="6"/>
  <c r="A7274" i="6"/>
  <c r="G7271" i="6"/>
  <c r="B7271" i="6"/>
  <c r="G7270" i="6"/>
  <c r="B7270" i="6"/>
  <c r="G7265" i="6"/>
  <c r="B7265" i="6"/>
  <c r="G7264" i="6"/>
  <c r="B7264" i="6"/>
  <c r="G7263" i="6"/>
  <c r="B7263" i="6"/>
  <c r="G7262" i="6"/>
  <c r="B7262" i="6"/>
  <c r="G7261" i="6"/>
  <c r="B7261" i="6"/>
  <c r="G7260" i="6"/>
  <c r="B7260" i="6"/>
  <c r="G7259" i="6"/>
  <c r="B7259" i="6"/>
  <c r="G7258" i="6"/>
  <c r="B7258" i="6"/>
  <c r="G7257" i="6"/>
  <c r="B7257" i="6"/>
  <c r="G7256" i="6"/>
  <c r="B7256" i="6"/>
  <c r="G7255" i="6"/>
  <c r="B7255" i="6"/>
  <c r="F7250" i="6"/>
  <c r="G7250" i="6" s="1"/>
  <c r="B7250" i="6"/>
  <c r="G7249" i="6"/>
  <c r="F7249" i="6"/>
  <c r="G7248" i="6"/>
  <c r="B7248" i="6"/>
  <c r="F7247" i="6"/>
  <c r="G7247" i="6" s="1"/>
  <c r="F7246" i="6"/>
  <c r="G7246" i="6" s="1"/>
  <c r="F7245" i="6"/>
  <c r="G7245" i="6" s="1"/>
  <c r="F7244" i="6"/>
  <c r="G7244" i="6" s="1"/>
  <c r="F7239" i="6"/>
  <c r="G7239" i="6" s="1"/>
  <c r="B7239" i="6"/>
  <c r="F7238" i="6"/>
  <c r="G7238" i="6" s="1"/>
  <c r="B7238" i="6"/>
  <c r="F7237" i="6"/>
  <c r="G7237" i="6" s="1"/>
  <c r="B7237" i="6"/>
  <c r="F7236" i="6"/>
  <c r="G7236" i="6" s="1"/>
  <c r="B7236" i="6"/>
  <c r="F7235" i="6"/>
  <c r="G7235" i="6" s="1"/>
  <c r="B7235" i="6"/>
  <c r="F7234" i="6"/>
  <c r="G7234" i="6" s="1"/>
  <c r="F7233" i="6"/>
  <c r="G7233" i="6" s="1"/>
  <c r="F7232" i="6"/>
  <c r="G7232" i="6" s="1"/>
  <c r="F7231" i="6"/>
  <c r="G7231" i="6" s="1"/>
  <c r="F7230" i="6"/>
  <c r="G7230" i="6" s="1"/>
  <c r="E7223" i="6"/>
  <c r="G7221" i="6"/>
  <c r="G7220" i="6"/>
  <c r="G7219" i="6"/>
  <c r="G7218" i="6"/>
  <c r="G7217" i="6"/>
  <c r="G7216" i="6"/>
  <c r="G7215" i="6"/>
  <c r="G7214" i="6"/>
  <c r="G7213" i="6"/>
  <c r="G7212" i="6"/>
  <c r="G7207" i="6"/>
  <c r="F7274" i="6" s="1"/>
  <c r="C7207" i="6"/>
  <c r="B7274" i="6" s="1"/>
  <c r="C7206" i="6"/>
  <c r="B7205" i="6"/>
  <c r="G7204" i="6"/>
  <c r="B7204" i="6"/>
  <c r="B7203" i="6"/>
  <c r="B7202" i="6"/>
  <c r="A6899" i="6"/>
  <c r="G6896" i="6"/>
  <c r="B6896" i="6"/>
  <c r="G6895" i="6"/>
  <c r="G6897" i="6" s="1"/>
  <c r="B6895" i="6"/>
  <c r="G6890" i="6"/>
  <c r="B6890" i="6"/>
  <c r="G6889" i="6"/>
  <c r="B6889" i="6"/>
  <c r="G6888" i="6"/>
  <c r="B6888" i="6"/>
  <c r="G6887" i="6"/>
  <c r="B6887" i="6"/>
  <c r="G6886" i="6"/>
  <c r="B6886" i="6"/>
  <c r="G6885" i="6"/>
  <c r="B6885" i="6"/>
  <c r="G6884" i="6"/>
  <c r="B6884" i="6"/>
  <c r="G6883" i="6"/>
  <c r="B6883" i="6"/>
  <c r="G6882" i="6"/>
  <c r="B6882" i="6"/>
  <c r="G6881" i="6"/>
  <c r="B6881" i="6"/>
  <c r="G6880" i="6"/>
  <c r="G6891" i="6" s="1"/>
  <c r="B6880" i="6"/>
  <c r="F6875" i="6"/>
  <c r="G6875" i="6" s="1"/>
  <c r="B6875" i="6"/>
  <c r="F6874" i="6"/>
  <c r="G6874" i="6" s="1"/>
  <c r="G6873" i="6"/>
  <c r="B6873" i="6"/>
  <c r="F6872" i="6"/>
  <c r="G6872" i="6" s="1"/>
  <c r="F6871" i="6"/>
  <c r="G6871" i="6" s="1"/>
  <c r="F6870" i="6"/>
  <c r="G6870" i="6" s="1"/>
  <c r="F6869" i="6"/>
  <c r="G6869" i="6" s="1"/>
  <c r="F6864" i="6"/>
  <c r="G6864" i="6" s="1"/>
  <c r="B6864" i="6"/>
  <c r="F6863" i="6"/>
  <c r="G6863" i="6" s="1"/>
  <c r="B6863" i="6"/>
  <c r="F6862" i="6"/>
  <c r="G6862" i="6" s="1"/>
  <c r="B6862" i="6"/>
  <c r="F6861" i="6"/>
  <c r="G6861" i="6" s="1"/>
  <c r="B6861" i="6"/>
  <c r="F6860" i="6"/>
  <c r="G6860" i="6" s="1"/>
  <c r="B6860" i="6"/>
  <c r="F6859" i="6"/>
  <c r="G6859" i="6" s="1"/>
  <c r="F6858" i="6"/>
  <c r="G6858" i="6" s="1"/>
  <c r="F6857" i="6"/>
  <c r="G6857" i="6" s="1"/>
  <c r="F6856" i="6"/>
  <c r="G6856" i="6" s="1"/>
  <c r="F6855" i="6"/>
  <c r="G6855" i="6" s="1"/>
  <c r="E6848" i="6"/>
  <c r="G6846" i="6"/>
  <c r="G6845" i="6"/>
  <c r="G6844" i="6"/>
  <c r="G6843" i="6"/>
  <c r="G6842" i="6"/>
  <c r="G6841" i="6"/>
  <c r="G6840" i="6"/>
  <c r="G6839" i="6"/>
  <c r="G6838" i="6"/>
  <c r="G6837" i="6"/>
  <c r="G6832" i="6"/>
  <c r="C6832" i="6"/>
  <c r="B6899" i="6" s="1"/>
  <c r="C6831" i="6"/>
  <c r="B6830" i="6"/>
  <c r="G6829" i="6"/>
  <c r="B6829" i="6"/>
  <c r="B6828" i="6"/>
  <c r="B6827" i="6"/>
  <c r="A6824" i="6"/>
  <c r="G6821" i="6"/>
  <c r="B6821" i="6"/>
  <c r="G6820" i="6"/>
  <c r="B6820" i="6"/>
  <c r="G6815" i="6"/>
  <c r="B6815" i="6"/>
  <c r="G6814" i="6"/>
  <c r="B6814" i="6"/>
  <c r="G6813" i="6"/>
  <c r="B6813" i="6"/>
  <c r="G6812" i="6"/>
  <c r="B6812" i="6"/>
  <c r="G6811" i="6"/>
  <c r="B6811" i="6"/>
  <c r="G6810" i="6"/>
  <c r="B6810" i="6"/>
  <c r="G6809" i="6"/>
  <c r="B6809" i="6"/>
  <c r="G6808" i="6"/>
  <c r="B6808" i="6"/>
  <c r="G6807" i="6"/>
  <c r="B6807" i="6"/>
  <c r="G6806" i="6"/>
  <c r="B6806" i="6"/>
  <c r="G6805" i="6"/>
  <c r="B6805" i="6"/>
  <c r="F6800" i="6"/>
  <c r="G6800" i="6" s="1"/>
  <c r="B6800" i="6"/>
  <c r="F6799" i="6"/>
  <c r="G6799" i="6" s="1"/>
  <c r="G6798" i="6"/>
  <c r="B6798" i="6"/>
  <c r="F6797" i="6"/>
  <c r="G6797" i="6" s="1"/>
  <c r="F6796" i="6"/>
  <c r="G6796" i="6" s="1"/>
  <c r="F6795" i="6"/>
  <c r="G6795" i="6" s="1"/>
  <c r="F6794" i="6"/>
  <c r="G6794" i="6" s="1"/>
  <c r="F6789" i="6"/>
  <c r="G6789" i="6" s="1"/>
  <c r="B6789" i="6"/>
  <c r="F6788" i="6"/>
  <c r="G6788" i="6" s="1"/>
  <c r="B6788" i="6"/>
  <c r="F6787" i="6"/>
  <c r="G6787" i="6" s="1"/>
  <c r="B6787" i="6"/>
  <c r="F6786" i="6"/>
  <c r="G6786" i="6" s="1"/>
  <c r="B6786" i="6"/>
  <c r="F6785" i="6"/>
  <c r="G6785" i="6" s="1"/>
  <c r="B6785" i="6"/>
  <c r="F6784" i="6"/>
  <c r="G6784" i="6" s="1"/>
  <c r="F6783" i="6"/>
  <c r="G6783" i="6" s="1"/>
  <c r="F6782" i="6"/>
  <c r="G6782" i="6" s="1"/>
  <c r="F6781" i="6"/>
  <c r="G6781" i="6" s="1"/>
  <c r="F6780" i="6"/>
  <c r="G6780" i="6" s="1"/>
  <c r="E6773" i="6"/>
  <c r="G6771" i="6"/>
  <c r="G6770" i="6"/>
  <c r="G6769" i="6"/>
  <c r="G6768" i="6"/>
  <c r="G6767" i="6"/>
  <c r="G6766" i="6"/>
  <c r="G6765" i="6"/>
  <c r="G6764" i="6"/>
  <c r="G6763" i="6"/>
  <c r="G6762" i="6"/>
  <c r="G6757" i="6"/>
  <c r="C6757" i="6"/>
  <c r="B6824" i="6" s="1"/>
  <c r="C6756" i="6"/>
  <c r="B6755" i="6"/>
  <c r="G6754" i="6"/>
  <c r="B6754" i="6"/>
  <c r="B6753" i="6"/>
  <c r="B6752" i="6"/>
  <c r="A6749" i="6"/>
  <c r="G6746" i="6"/>
  <c r="B6746" i="6"/>
  <c r="G6745" i="6"/>
  <c r="G6747" i="6" s="1"/>
  <c r="B6745" i="6"/>
  <c r="G6740" i="6"/>
  <c r="B6740" i="6"/>
  <c r="G6739" i="6"/>
  <c r="B6739" i="6"/>
  <c r="G6738" i="6"/>
  <c r="B6738" i="6"/>
  <c r="G6737" i="6"/>
  <c r="B6737" i="6"/>
  <c r="G6736" i="6"/>
  <c r="B6736" i="6"/>
  <c r="G6735" i="6"/>
  <c r="B6735" i="6"/>
  <c r="G6734" i="6"/>
  <c r="B6734" i="6"/>
  <c r="G6733" i="6"/>
  <c r="B6733" i="6"/>
  <c r="G6732" i="6"/>
  <c r="B6732" i="6"/>
  <c r="G6731" i="6"/>
  <c r="B6731" i="6"/>
  <c r="G6730" i="6"/>
  <c r="B6730" i="6"/>
  <c r="F6725" i="6"/>
  <c r="G6725" i="6" s="1"/>
  <c r="B6725" i="6"/>
  <c r="F6724" i="6"/>
  <c r="G6724" i="6" s="1"/>
  <c r="G6723" i="6"/>
  <c r="B6723" i="6"/>
  <c r="F6722" i="6"/>
  <c r="G6722" i="6" s="1"/>
  <c r="F6721" i="6"/>
  <c r="G6721" i="6" s="1"/>
  <c r="F6720" i="6"/>
  <c r="G6720" i="6" s="1"/>
  <c r="G6719" i="6"/>
  <c r="F6719" i="6"/>
  <c r="F6714" i="6"/>
  <c r="G6714" i="6" s="1"/>
  <c r="B6714" i="6"/>
  <c r="F6713" i="6"/>
  <c r="G6713" i="6" s="1"/>
  <c r="B6713" i="6"/>
  <c r="F6712" i="6"/>
  <c r="G6712" i="6" s="1"/>
  <c r="B6712" i="6"/>
  <c r="F6711" i="6"/>
  <c r="G6711" i="6" s="1"/>
  <c r="B6711" i="6"/>
  <c r="F6710" i="6"/>
  <c r="G6710" i="6" s="1"/>
  <c r="B6710" i="6"/>
  <c r="F6709" i="6"/>
  <c r="G6709" i="6" s="1"/>
  <c r="F6708" i="6"/>
  <c r="G6708" i="6" s="1"/>
  <c r="F6707" i="6"/>
  <c r="G6707" i="6" s="1"/>
  <c r="F6706" i="6"/>
  <c r="G6706" i="6" s="1"/>
  <c r="F6705" i="6"/>
  <c r="G6705" i="6" s="1"/>
  <c r="E6698" i="6"/>
  <c r="G6696" i="6"/>
  <c r="G6695" i="6"/>
  <c r="G6694" i="6"/>
  <c r="G6693" i="6"/>
  <c r="G6692" i="6"/>
  <c r="G6691" i="6"/>
  <c r="G6690" i="6"/>
  <c r="G6689" i="6"/>
  <c r="G6688" i="6"/>
  <c r="G6687" i="6"/>
  <c r="G6682" i="6"/>
  <c r="C6682" i="6"/>
  <c r="B6749" i="6" s="1"/>
  <c r="C6681" i="6"/>
  <c r="B6680" i="6"/>
  <c r="G6679" i="6"/>
  <c r="B6679" i="6"/>
  <c r="B6678" i="6"/>
  <c r="B6677" i="6"/>
  <c r="A6674" i="6"/>
  <c r="G6671" i="6"/>
  <c r="B6671" i="6"/>
  <c r="G6670" i="6"/>
  <c r="B6670" i="6"/>
  <c r="G6665" i="6"/>
  <c r="B6665" i="6"/>
  <c r="G6664" i="6"/>
  <c r="B6664" i="6"/>
  <c r="G6663" i="6"/>
  <c r="B6663" i="6"/>
  <c r="G6662" i="6"/>
  <c r="B6662" i="6"/>
  <c r="G6661" i="6"/>
  <c r="B6661" i="6"/>
  <c r="G6660" i="6"/>
  <c r="B6660" i="6"/>
  <c r="G6659" i="6"/>
  <c r="B6659" i="6"/>
  <c r="G6658" i="6"/>
  <c r="B6658" i="6"/>
  <c r="G6657" i="6"/>
  <c r="B6657" i="6"/>
  <c r="G6656" i="6"/>
  <c r="B6656" i="6"/>
  <c r="G6655" i="6"/>
  <c r="B6655" i="6"/>
  <c r="F6650" i="6"/>
  <c r="G6650" i="6" s="1"/>
  <c r="B6650" i="6"/>
  <c r="F6649" i="6"/>
  <c r="G6649" i="6" s="1"/>
  <c r="G6648" i="6"/>
  <c r="B6648" i="6"/>
  <c r="F6647" i="6"/>
  <c r="G6647" i="6" s="1"/>
  <c r="G6646" i="6"/>
  <c r="F6646" i="6"/>
  <c r="F6645" i="6"/>
  <c r="G6645" i="6" s="1"/>
  <c r="F6644" i="6"/>
  <c r="G6644" i="6" s="1"/>
  <c r="F6639" i="6"/>
  <c r="G6639" i="6" s="1"/>
  <c r="B6639" i="6"/>
  <c r="F6638" i="6"/>
  <c r="G6638" i="6" s="1"/>
  <c r="B6638" i="6"/>
  <c r="F6637" i="6"/>
  <c r="G6637" i="6" s="1"/>
  <c r="B6637" i="6"/>
  <c r="F6636" i="6"/>
  <c r="G6636" i="6" s="1"/>
  <c r="B6636" i="6"/>
  <c r="F6635" i="6"/>
  <c r="G6635" i="6" s="1"/>
  <c r="B6635" i="6"/>
  <c r="F6634" i="6"/>
  <c r="G6634" i="6" s="1"/>
  <c r="F6633" i="6"/>
  <c r="G6633" i="6" s="1"/>
  <c r="F6632" i="6"/>
  <c r="G6632" i="6" s="1"/>
  <c r="F6631" i="6"/>
  <c r="G6631" i="6" s="1"/>
  <c r="F6630" i="6"/>
  <c r="G6630" i="6" s="1"/>
  <c r="E6623" i="6"/>
  <c r="G6621" i="6"/>
  <c r="G6620" i="6"/>
  <c r="G6619" i="6"/>
  <c r="G6618" i="6"/>
  <c r="G6617" i="6"/>
  <c r="G6616" i="6"/>
  <c r="G6615" i="6"/>
  <c r="G6614" i="6"/>
  <c r="G6613" i="6"/>
  <c r="G6612" i="6"/>
  <c r="G6607" i="6"/>
  <c r="C6607" i="6"/>
  <c r="B6674" i="6" s="1"/>
  <c r="C6606" i="6"/>
  <c r="B6605" i="6"/>
  <c r="G6604" i="6"/>
  <c r="B6604" i="6"/>
  <c r="B6603" i="6"/>
  <c r="B6602" i="6"/>
  <c r="A6599" i="6"/>
  <c r="G6596" i="6"/>
  <c r="B6596" i="6"/>
  <c r="G6595" i="6"/>
  <c r="G6597" i="6" s="1"/>
  <c r="B6595" i="6"/>
  <c r="G6590" i="6"/>
  <c r="B6590" i="6"/>
  <c r="G6589" i="6"/>
  <c r="B6589" i="6"/>
  <c r="G6588" i="6"/>
  <c r="B6588" i="6"/>
  <c r="G6587" i="6"/>
  <c r="B6587" i="6"/>
  <c r="G6586" i="6"/>
  <c r="B6586" i="6"/>
  <c r="G6585" i="6"/>
  <c r="B6585" i="6"/>
  <c r="G6584" i="6"/>
  <c r="B6584" i="6"/>
  <c r="G6583" i="6"/>
  <c r="B6583" i="6"/>
  <c r="G6582" i="6"/>
  <c r="B6582" i="6"/>
  <c r="G6581" i="6"/>
  <c r="B6581" i="6"/>
  <c r="G6580" i="6"/>
  <c r="B6580" i="6"/>
  <c r="F6575" i="6"/>
  <c r="G6575" i="6" s="1"/>
  <c r="B6575" i="6"/>
  <c r="F6574" i="6"/>
  <c r="G6574" i="6" s="1"/>
  <c r="G6573" i="6"/>
  <c r="B6573" i="6"/>
  <c r="F6572" i="6"/>
  <c r="G6572" i="6" s="1"/>
  <c r="F6571" i="6"/>
  <c r="G6571" i="6" s="1"/>
  <c r="F6570" i="6"/>
  <c r="G6570" i="6" s="1"/>
  <c r="F6569" i="6"/>
  <c r="G6569" i="6" s="1"/>
  <c r="F6564" i="6"/>
  <c r="G6564" i="6" s="1"/>
  <c r="B6564" i="6"/>
  <c r="F6563" i="6"/>
  <c r="G6563" i="6" s="1"/>
  <c r="B6563" i="6"/>
  <c r="F6562" i="6"/>
  <c r="G6562" i="6" s="1"/>
  <c r="B6562" i="6"/>
  <c r="F6561" i="6"/>
  <c r="G6561" i="6" s="1"/>
  <c r="B6561" i="6"/>
  <c r="F6560" i="6"/>
  <c r="G6560" i="6" s="1"/>
  <c r="B6560" i="6"/>
  <c r="F6559" i="6"/>
  <c r="G6559" i="6" s="1"/>
  <c r="F6558" i="6"/>
  <c r="G6558" i="6" s="1"/>
  <c r="F6557" i="6"/>
  <c r="G6557" i="6" s="1"/>
  <c r="F6556" i="6"/>
  <c r="G6556" i="6" s="1"/>
  <c r="F6555" i="6"/>
  <c r="G6555" i="6" s="1"/>
  <c r="E6548" i="6"/>
  <c r="G6546" i="6"/>
  <c r="G6545" i="6"/>
  <c r="G6544" i="6"/>
  <c r="G6543" i="6"/>
  <c r="G6542" i="6"/>
  <c r="G6541" i="6"/>
  <c r="G6540" i="6"/>
  <c r="G6539" i="6"/>
  <c r="G6538" i="6"/>
  <c r="G6537" i="6"/>
  <c r="G6532" i="6"/>
  <c r="C6532" i="6"/>
  <c r="B6599" i="6" s="1"/>
  <c r="C6531" i="6"/>
  <c r="B6530" i="6"/>
  <c r="G6529" i="6"/>
  <c r="B6529" i="6"/>
  <c r="B6528" i="6"/>
  <c r="B6527" i="6"/>
  <c r="A6524" i="6"/>
  <c r="G6521" i="6"/>
  <c r="B6521" i="6"/>
  <c r="G6520" i="6"/>
  <c r="B6520" i="6"/>
  <c r="G6515" i="6"/>
  <c r="B6515" i="6"/>
  <c r="G6514" i="6"/>
  <c r="B6514" i="6"/>
  <c r="G6513" i="6"/>
  <c r="B6513" i="6"/>
  <c r="G6512" i="6"/>
  <c r="B6512" i="6"/>
  <c r="G6511" i="6"/>
  <c r="B6511" i="6"/>
  <c r="G6510" i="6"/>
  <c r="B6510" i="6"/>
  <c r="G6509" i="6"/>
  <c r="B6509" i="6"/>
  <c r="G6508" i="6"/>
  <c r="B6508" i="6"/>
  <c r="G6507" i="6"/>
  <c r="B6507" i="6"/>
  <c r="G6506" i="6"/>
  <c r="B6506" i="6"/>
  <c r="G6505" i="6"/>
  <c r="B6505" i="6"/>
  <c r="F6500" i="6"/>
  <c r="G6500" i="6" s="1"/>
  <c r="B6500" i="6"/>
  <c r="F6499" i="6"/>
  <c r="G6499" i="6" s="1"/>
  <c r="G6498" i="6"/>
  <c r="B6498" i="6"/>
  <c r="F6497" i="6"/>
  <c r="G6497" i="6" s="1"/>
  <c r="F6496" i="6"/>
  <c r="G6496" i="6" s="1"/>
  <c r="F6495" i="6"/>
  <c r="G6495" i="6" s="1"/>
  <c r="F6494" i="6"/>
  <c r="G6494" i="6" s="1"/>
  <c r="F6489" i="6"/>
  <c r="G6489" i="6" s="1"/>
  <c r="B6489" i="6"/>
  <c r="F6488" i="6"/>
  <c r="G6488" i="6" s="1"/>
  <c r="B6488" i="6"/>
  <c r="F6487" i="6"/>
  <c r="G6487" i="6" s="1"/>
  <c r="B6487" i="6"/>
  <c r="F6486" i="6"/>
  <c r="G6486" i="6" s="1"/>
  <c r="B6486" i="6"/>
  <c r="F6485" i="6"/>
  <c r="G6485" i="6" s="1"/>
  <c r="B6485" i="6"/>
  <c r="F6484" i="6"/>
  <c r="G6484" i="6" s="1"/>
  <c r="F6483" i="6"/>
  <c r="G6483" i="6" s="1"/>
  <c r="F6482" i="6"/>
  <c r="G6482" i="6" s="1"/>
  <c r="F6481" i="6"/>
  <c r="G6481" i="6" s="1"/>
  <c r="F6480" i="6"/>
  <c r="G6480" i="6" s="1"/>
  <c r="E6473" i="6"/>
  <c r="G6471" i="6"/>
  <c r="G6470" i="6"/>
  <c r="G6469" i="6"/>
  <c r="G6468" i="6"/>
  <c r="G6467" i="6"/>
  <c r="G6466" i="6"/>
  <c r="G6465" i="6"/>
  <c r="G6464" i="6"/>
  <c r="G6463" i="6"/>
  <c r="G6462" i="6"/>
  <c r="G6457" i="6"/>
  <c r="C6457" i="6"/>
  <c r="B6524" i="6" s="1"/>
  <c r="C6456" i="6"/>
  <c r="B6455" i="6"/>
  <c r="G6454" i="6"/>
  <c r="B6454" i="6"/>
  <c r="B6453" i="6"/>
  <c r="B6452" i="6"/>
  <c r="A6449" i="6"/>
  <c r="G6446" i="6"/>
  <c r="B6446" i="6"/>
  <c r="G6445" i="6"/>
  <c r="B6445" i="6"/>
  <c r="G6440" i="6"/>
  <c r="B6440" i="6"/>
  <c r="G6439" i="6"/>
  <c r="B6439" i="6"/>
  <c r="G6438" i="6"/>
  <c r="B6438" i="6"/>
  <c r="G6437" i="6"/>
  <c r="B6437" i="6"/>
  <c r="G6436" i="6"/>
  <c r="B6436" i="6"/>
  <c r="G6435" i="6"/>
  <c r="B6435" i="6"/>
  <c r="G6434" i="6"/>
  <c r="B6434" i="6"/>
  <c r="G6433" i="6"/>
  <c r="B6433" i="6"/>
  <c r="G6432" i="6"/>
  <c r="B6432" i="6"/>
  <c r="G6431" i="6"/>
  <c r="B6431" i="6"/>
  <c r="G6430" i="6"/>
  <c r="B6430" i="6"/>
  <c r="F6425" i="6"/>
  <c r="G6425" i="6" s="1"/>
  <c r="B6425" i="6"/>
  <c r="F6424" i="6"/>
  <c r="G6424" i="6" s="1"/>
  <c r="G6423" i="6"/>
  <c r="B6423" i="6"/>
  <c r="F6422" i="6"/>
  <c r="G6422" i="6" s="1"/>
  <c r="F6421" i="6"/>
  <c r="G6421" i="6" s="1"/>
  <c r="F6420" i="6"/>
  <c r="G6420" i="6" s="1"/>
  <c r="F6419" i="6"/>
  <c r="G6419" i="6" s="1"/>
  <c r="F6414" i="6"/>
  <c r="G6414" i="6" s="1"/>
  <c r="B6414" i="6"/>
  <c r="F6413" i="6"/>
  <c r="G6413" i="6" s="1"/>
  <c r="B6413" i="6"/>
  <c r="F6412" i="6"/>
  <c r="G6412" i="6" s="1"/>
  <c r="B6412" i="6"/>
  <c r="F6411" i="6"/>
  <c r="G6411" i="6" s="1"/>
  <c r="B6411" i="6"/>
  <c r="F6410" i="6"/>
  <c r="G6410" i="6" s="1"/>
  <c r="B6410" i="6"/>
  <c r="F6409" i="6"/>
  <c r="G6409" i="6" s="1"/>
  <c r="F6408" i="6"/>
  <c r="G6408" i="6" s="1"/>
  <c r="F6407" i="6"/>
  <c r="G6407" i="6" s="1"/>
  <c r="F6406" i="6"/>
  <c r="G6406" i="6" s="1"/>
  <c r="F6405" i="6"/>
  <c r="G6405" i="6" s="1"/>
  <c r="E6398" i="6"/>
  <c r="G6396" i="6"/>
  <c r="G6395" i="6"/>
  <c r="G6394" i="6"/>
  <c r="G6393" i="6"/>
  <c r="G6392" i="6"/>
  <c r="G6391" i="6"/>
  <c r="G6390" i="6"/>
  <c r="G6389" i="6"/>
  <c r="G6388" i="6"/>
  <c r="G6387" i="6"/>
  <c r="G6382" i="6"/>
  <c r="E6400" i="6" s="1"/>
  <c r="C6382" i="6"/>
  <c r="B6449" i="6" s="1"/>
  <c r="C6381" i="6"/>
  <c r="B6380" i="6"/>
  <c r="G6379" i="6"/>
  <c r="B6379" i="6"/>
  <c r="B6378" i="6"/>
  <c r="B6377" i="6"/>
  <c r="A6374" i="6"/>
  <c r="G6371" i="6"/>
  <c r="B6371" i="6"/>
  <c r="G6370" i="6"/>
  <c r="B6370" i="6"/>
  <c r="G6365" i="6"/>
  <c r="B6365" i="6"/>
  <c r="G6364" i="6"/>
  <c r="B6364" i="6"/>
  <c r="G6363" i="6"/>
  <c r="B6363" i="6"/>
  <c r="G6362" i="6"/>
  <c r="B6362" i="6"/>
  <c r="G6361" i="6"/>
  <c r="B6361" i="6"/>
  <c r="G6360" i="6"/>
  <c r="B6360" i="6"/>
  <c r="G6359" i="6"/>
  <c r="B6359" i="6"/>
  <c r="G6358" i="6"/>
  <c r="B6358" i="6"/>
  <c r="G6357" i="6"/>
  <c r="B6357" i="6"/>
  <c r="G6356" i="6"/>
  <c r="B6356" i="6"/>
  <c r="G6355" i="6"/>
  <c r="B6355" i="6"/>
  <c r="F6350" i="6"/>
  <c r="G6350" i="6" s="1"/>
  <c r="B6350" i="6"/>
  <c r="F6349" i="6"/>
  <c r="G6349" i="6" s="1"/>
  <c r="G6348" i="6"/>
  <c r="B6348" i="6"/>
  <c r="F6347" i="6"/>
  <c r="G6347" i="6" s="1"/>
  <c r="F6346" i="6"/>
  <c r="G6346" i="6" s="1"/>
  <c r="F6345" i="6"/>
  <c r="G6345" i="6" s="1"/>
  <c r="F6344" i="6"/>
  <c r="G6344" i="6" s="1"/>
  <c r="F6339" i="6"/>
  <c r="G6339" i="6" s="1"/>
  <c r="B6339" i="6"/>
  <c r="F6338" i="6"/>
  <c r="G6338" i="6" s="1"/>
  <c r="B6338" i="6"/>
  <c r="F6337" i="6"/>
  <c r="G6337" i="6" s="1"/>
  <c r="B6337" i="6"/>
  <c r="F6336" i="6"/>
  <c r="G6336" i="6" s="1"/>
  <c r="B6336" i="6"/>
  <c r="F6335" i="6"/>
  <c r="G6335" i="6" s="1"/>
  <c r="B6335" i="6"/>
  <c r="F6334" i="6"/>
  <c r="G6334" i="6" s="1"/>
  <c r="F6333" i="6"/>
  <c r="G6333" i="6" s="1"/>
  <c r="F6332" i="6"/>
  <c r="G6332" i="6" s="1"/>
  <c r="F6331" i="6"/>
  <c r="G6331" i="6" s="1"/>
  <c r="F6330" i="6"/>
  <c r="G6330" i="6" s="1"/>
  <c r="E6323" i="6"/>
  <c r="G6321" i="6"/>
  <c r="G6320" i="6"/>
  <c r="G6319" i="6"/>
  <c r="G6318" i="6"/>
  <c r="G6317" i="6"/>
  <c r="G6316" i="6"/>
  <c r="G6315" i="6"/>
  <c r="G6314" i="6"/>
  <c r="G6313" i="6"/>
  <c r="G6312" i="6"/>
  <c r="G6307" i="6"/>
  <c r="C6307" i="6"/>
  <c r="B6374" i="6" s="1"/>
  <c r="C6306" i="6"/>
  <c r="B6305" i="6"/>
  <c r="G6304" i="6"/>
  <c r="B6304" i="6"/>
  <c r="B6303" i="6"/>
  <c r="B6302" i="6"/>
  <c r="A6299" i="6"/>
  <c r="G6296" i="6"/>
  <c r="B6296" i="6"/>
  <c r="G6295" i="6"/>
  <c r="B6295" i="6"/>
  <c r="G6290" i="6"/>
  <c r="B6290" i="6"/>
  <c r="G6289" i="6"/>
  <c r="B6289" i="6"/>
  <c r="G6288" i="6"/>
  <c r="B6288" i="6"/>
  <c r="G6287" i="6"/>
  <c r="B6287" i="6"/>
  <c r="G6286" i="6"/>
  <c r="B6286" i="6"/>
  <c r="G6285" i="6"/>
  <c r="B6285" i="6"/>
  <c r="G6284" i="6"/>
  <c r="B6284" i="6"/>
  <c r="G6283" i="6"/>
  <c r="B6283" i="6"/>
  <c r="G6282" i="6"/>
  <c r="B6282" i="6"/>
  <c r="G6281" i="6"/>
  <c r="B6281" i="6"/>
  <c r="G6280" i="6"/>
  <c r="B6280" i="6"/>
  <c r="F6275" i="6"/>
  <c r="G6275" i="6" s="1"/>
  <c r="B6275" i="6"/>
  <c r="F6274" i="6"/>
  <c r="G6274" i="6" s="1"/>
  <c r="G6273" i="6"/>
  <c r="B6273" i="6"/>
  <c r="F6272" i="6"/>
  <c r="G6272" i="6" s="1"/>
  <c r="F6271" i="6"/>
  <c r="G6271" i="6" s="1"/>
  <c r="F6270" i="6"/>
  <c r="G6270" i="6" s="1"/>
  <c r="F6269" i="6"/>
  <c r="G6269" i="6" s="1"/>
  <c r="G6276" i="6" s="1"/>
  <c r="F6264" i="6"/>
  <c r="G6264" i="6" s="1"/>
  <c r="B6264" i="6"/>
  <c r="F6263" i="6"/>
  <c r="G6263" i="6" s="1"/>
  <c r="B6263" i="6"/>
  <c r="F6262" i="6"/>
  <c r="G6262" i="6" s="1"/>
  <c r="B6262" i="6"/>
  <c r="F6261" i="6"/>
  <c r="G6261" i="6" s="1"/>
  <c r="B6261" i="6"/>
  <c r="F6260" i="6"/>
  <c r="G6260" i="6" s="1"/>
  <c r="B6260" i="6"/>
  <c r="F6259" i="6"/>
  <c r="G6259" i="6" s="1"/>
  <c r="F6258" i="6"/>
  <c r="G6258" i="6" s="1"/>
  <c r="F6257" i="6"/>
  <c r="G6257" i="6" s="1"/>
  <c r="F6256" i="6"/>
  <c r="G6256" i="6" s="1"/>
  <c r="F6255" i="6"/>
  <c r="G6255" i="6" s="1"/>
  <c r="E6248" i="6"/>
  <c r="G6246" i="6"/>
  <c r="G6245" i="6"/>
  <c r="G6244" i="6"/>
  <c r="G6243" i="6"/>
  <c r="G6242" i="6"/>
  <c r="G6241" i="6"/>
  <c r="G6240" i="6"/>
  <c r="G6239" i="6"/>
  <c r="G6238" i="6"/>
  <c r="G6237" i="6"/>
  <c r="G6232" i="6"/>
  <c r="F6299" i="6" s="1"/>
  <c r="C6232" i="6"/>
  <c r="B6299" i="6" s="1"/>
  <c r="C6231" i="6"/>
  <c r="B6230" i="6"/>
  <c r="G6229" i="6"/>
  <c r="B6229" i="6"/>
  <c r="B6228" i="6"/>
  <c r="B6227" i="6"/>
  <c r="A6224" i="6"/>
  <c r="G6221" i="6"/>
  <c r="B6221" i="6"/>
  <c r="G6220" i="6"/>
  <c r="G6222" i="6" s="1"/>
  <c r="B6220" i="6"/>
  <c r="G6215" i="6"/>
  <c r="B6215" i="6"/>
  <c r="G6214" i="6"/>
  <c r="B6214" i="6"/>
  <c r="G6213" i="6"/>
  <c r="B6213" i="6"/>
  <c r="G6212" i="6"/>
  <c r="B6212" i="6"/>
  <c r="G6211" i="6"/>
  <c r="B6211" i="6"/>
  <c r="G6210" i="6"/>
  <c r="B6210" i="6"/>
  <c r="G6209" i="6"/>
  <c r="B6209" i="6"/>
  <c r="G6208" i="6"/>
  <c r="B6208" i="6"/>
  <c r="G6207" i="6"/>
  <c r="B6207" i="6"/>
  <c r="G6206" i="6"/>
  <c r="B6206" i="6"/>
  <c r="G6205" i="6"/>
  <c r="B6205" i="6"/>
  <c r="F6200" i="6"/>
  <c r="G6200" i="6" s="1"/>
  <c r="B6200" i="6"/>
  <c r="F6199" i="6"/>
  <c r="G6199" i="6" s="1"/>
  <c r="G6198" i="6"/>
  <c r="B6198" i="6"/>
  <c r="F6197" i="6"/>
  <c r="G6197" i="6" s="1"/>
  <c r="G6196" i="6"/>
  <c r="F6196" i="6"/>
  <c r="F6195" i="6"/>
  <c r="G6195" i="6" s="1"/>
  <c r="F6194" i="6"/>
  <c r="G6194" i="6" s="1"/>
  <c r="F6189" i="6"/>
  <c r="G6189" i="6" s="1"/>
  <c r="B6189" i="6"/>
  <c r="F6188" i="6"/>
  <c r="G6188" i="6" s="1"/>
  <c r="B6188" i="6"/>
  <c r="F6187" i="6"/>
  <c r="G6187" i="6" s="1"/>
  <c r="B6187" i="6"/>
  <c r="F6186" i="6"/>
  <c r="G6186" i="6" s="1"/>
  <c r="B6186" i="6"/>
  <c r="F6185" i="6"/>
  <c r="G6185" i="6" s="1"/>
  <c r="B6185" i="6"/>
  <c r="F6184" i="6"/>
  <c r="G6184" i="6" s="1"/>
  <c r="F6183" i="6"/>
  <c r="G6183" i="6" s="1"/>
  <c r="F6182" i="6"/>
  <c r="G6182" i="6" s="1"/>
  <c r="F6181" i="6"/>
  <c r="G6181" i="6" s="1"/>
  <c r="F6180" i="6"/>
  <c r="G6180" i="6" s="1"/>
  <c r="E6173" i="6"/>
  <c r="G6171" i="6"/>
  <c r="G6170" i="6"/>
  <c r="G6169" i="6"/>
  <c r="G6168" i="6"/>
  <c r="G6167" i="6"/>
  <c r="G6166" i="6"/>
  <c r="G6165" i="6"/>
  <c r="G6164" i="6"/>
  <c r="G6163" i="6"/>
  <c r="G6162" i="6"/>
  <c r="G6157" i="6"/>
  <c r="F6224" i="6" s="1"/>
  <c r="C6157" i="6"/>
  <c r="B6224" i="6" s="1"/>
  <c r="C6156" i="6"/>
  <c r="B6155" i="6"/>
  <c r="G6154" i="6"/>
  <c r="B6154" i="6"/>
  <c r="B6153" i="6"/>
  <c r="B6152" i="6"/>
  <c r="A6149" i="6"/>
  <c r="G6146" i="6"/>
  <c r="G6147" i="6" s="1"/>
  <c r="B6146" i="6"/>
  <c r="G6145" i="6"/>
  <c r="B6145" i="6"/>
  <c r="G6140" i="6"/>
  <c r="B6140" i="6"/>
  <c r="G6139" i="6"/>
  <c r="B6139" i="6"/>
  <c r="G6138" i="6"/>
  <c r="B6138" i="6"/>
  <c r="G6137" i="6"/>
  <c r="B6137" i="6"/>
  <c r="G6136" i="6"/>
  <c r="B6136" i="6"/>
  <c r="G6135" i="6"/>
  <c r="B6135" i="6"/>
  <c r="G6134" i="6"/>
  <c r="B6134" i="6"/>
  <c r="G6133" i="6"/>
  <c r="B6133" i="6"/>
  <c r="G6132" i="6"/>
  <c r="B6132" i="6"/>
  <c r="G6131" i="6"/>
  <c r="B6131" i="6"/>
  <c r="G6130" i="6"/>
  <c r="G6141" i="6" s="1"/>
  <c r="B6130" i="6"/>
  <c r="F6125" i="6"/>
  <c r="G6125" i="6" s="1"/>
  <c r="B6125" i="6"/>
  <c r="F6124" i="6"/>
  <c r="G6124" i="6" s="1"/>
  <c r="G6123" i="6"/>
  <c r="B6123" i="6"/>
  <c r="F6122" i="6"/>
  <c r="G6122" i="6" s="1"/>
  <c r="F6121" i="6"/>
  <c r="G6121" i="6" s="1"/>
  <c r="F6120" i="6"/>
  <c r="G6120" i="6" s="1"/>
  <c r="F6119" i="6"/>
  <c r="G6119" i="6" s="1"/>
  <c r="F6114" i="6"/>
  <c r="G6114" i="6" s="1"/>
  <c r="B6114" i="6"/>
  <c r="F6113" i="6"/>
  <c r="G6113" i="6" s="1"/>
  <c r="B6113" i="6"/>
  <c r="F6112" i="6"/>
  <c r="G6112" i="6" s="1"/>
  <c r="B6112" i="6"/>
  <c r="F6111" i="6"/>
  <c r="G6111" i="6" s="1"/>
  <c r="B6111" i="6"/>
  <c r="F6110" i="6"/>
  <c r="G6110" i="6" s="1"/>
  <c r="B6110" i="6"/>
  <c r="F6109" i="6"/>
  <c r="G6109" i="6" s="1"/>
  <c r="F6108" i="6"/>
  <c r="G6108" i="6" s="1"/>
  <c r="F6107" i="6"/>
  <c r="G6107" i="6" s="1"/>
  <c r="F6106" i="6"/>
  <c r="G6106" i="6" s="1"/>
  <c r="F6105" i="6"/>
  <c r="G6105" i="6" s="1"/>
  <c r="E6098" i="6"/>
  <c r="G6096" i="6"/>
  <c r="G6095" i="6"/>
  <c r="G6094" i="6"/>
  <c r="G6093" i="6"/>
  <c r="G6092" i="6"/>
  <c r="G6091" i="6"/>
  <c r="G6090" i="6"/>
  <c r="G6089" i="6"/>
  <c r="G6088" i="6"/>
  <c r="G6087" i="6"/>
  <c r="G6082" i="6"/>
  <c r="F6149" i="6" s="1"/>
  <c r="C6082" i="6"/>
  <c r="B6149" i="6" s="1"/>
  <c r="C6081" i="6"/>
  <c r="B6080" i="6"/>
  <c r="G6079" i="6"/>
  <c r="B6079" i="6"/>
  <c r="B6078" i="6"/>
  <c r="B6077" i="6"/>
  <c r="A6074" i="6"/>
  <c r="G6071" i="6"/>
  <c r="B6071" i="6"/>
  <c r="G6070" i="6"/>
  <c r="G6072" i="6" s="1"/>
  <c r="B6070" i="6"/>
  <c r="G6065" i="6"/>
  <c r="B6065" i="6"/>
  <c r="G6064" i="6"/>
  <c r="B6064" i="6"/>
  <c r="G6063" i="6"/>
  <c r="B6063" i="6"/>
  <c r="G6062" i="6"/>
  <c r="B6062" i="6"/>
  <c r="G6061" i="6"/>
  <c r="B6061" i="6"/>
  <c r="G6060" i="6"/>
  <c r="B6060" i="6"/>
  <c r="G6059" i="6"/>
  <c r="B6059" i="6"/>
  <c r="G6058" i="6"/>
  <c r="B6058" i="6"/>
  <c r="G6057" i="6"/>
  <c r="B6057" i="6"/>
  <c r="G6056" i="6"/>
  <c r="B6056" i="6"/>
  <c r="G6055" i="6"/>
  <c r="B6055" i="6"/>
  <c r="F6050" i="6"/>
  <c r="G6050" i="6" s="1"/>
  <c r="B6050" i="6"/>
  <c r="F6049" i="6"/>
  <c r="G6049" i="6" s="1"/>
  <c r="G6048" i="6"/>
  <c r="B6048" i="6"/>
  <c r="F6047" i="6"/>
  <c r="G6047" i="6" s="1"/>
  <c r="F6046" i="6"/>
  <c r="G6046" i="6" s="1"/>
  <c r="F6045" i="6"/>
  <c r="G6045" i="6" s="1"/>
  <c r="F6044" i="6"/>
  <c r="G6044" i="6" s="1"/>
  <c r="F6039" i="6"/>
  <c r="G6039" i="6" s="1"/>
  <c r="B6039" i="6"/>
  <c r="F6038" i="6"/>
  <c r="G6038" i="6" s="1"/>
  <c r="B6038" i="6"/>
  <c r="F6037" i="6"/>
  <c r="G6037" i="6" s="1"/>
  <c r="B6037" i="6"/>
  <c r="F6036" i="6"/>
  <c r="G6036" i="6" s="1"/>
  <c r="B6036" i="6"/>
  <c r="F6035" i="6"/>
  <c r="G6035" i="6" s="1"/>
  <c r="B6035" i="6"/>
  <c r="F6034" i="6"/>
  <c r="G6034" i="6" s="1"/>
  <c r="F6033" i="6"/>
  <c r="G6033" i="6" s="1"/>
  <c r="F6032" i="6"/>
  <c r="G6032" i="6" s="1"/>
  <c r="F6031" i="6"/>
  <c r="G6031" i="6" s="1"/>
  <c r="F6030" i="6"/>
  <c r="G6030" i="6" s="1"/>
  <c r="E6023" i="6"/>
  <c r="G6021" i="6"/>
  <c r="G6020" i="6"/>
  <c r="G6019" i="6"/>
  <c r="G6018" i="6"/>
  <c r="G6017" i="6"/>
  <c r="G6016" i="6"/>
  <c r="G6015" i="6"/>
  <c r="G6014" i="6"/>
  <c r="G6013" i="6"/>
  <c r="G6012" i="6"/>
  <c r="G6007" i="6"/>
  <c r="F6074" i="6" s="1"/>
  <c r="C6007" i="6"/>
  <c r="B6074" i="6" s="1"/>
  <c r="C6006" i="6"/>
  <c r="B6005" i="6"/>
  <c r="G6004" i="6"/>
  <c r="B6004" i="6"/>
  <c r="B6003" i="6"/>
  <c r="B6002" i="6"/>
  <c r="A5999" i="6"/>
  <c r="G5996" i="6"/>
  <c r="B5996" i="6"/>
  <c r="G5995" i="6"/>
  <c r="B5995" i="6"/>
  <c r="G5990" i="6"/>
  <c r="B5990" i="6"/>
  <c r="G5989" i="6"/>
  <c r="B5989" i="6"/>
  <c r="G5988" i="6"/>
  <c r="B5988" i="6"/>
  <c r="G5987" i="6"/>
  <c r="B5987" i="6"/>
  <c r="G5986" i="6"/>
  <c r="B5986" i="6"/>
  <c r="G5985" i="6"/>
  <c r="B5985" i="6"/>
  <c r="G5984" i="6"/>
  <c r="B5984" i="6"/>
  <c r="G5983" i="6"/>
  <c r="B5983" i="6"/>
  <c r="G5982" i="6"/>
  <c r="B5982" i="6"/>
  <c r="G5981" i="6"/>
  <c r="B5981" i="6"/>
  <c r="G5980" i="6"/>
  <c r="B5980" i="6"/>
  <c r="F5975" i="6"/>
  <c r="G5975" i="6" s="1"/>
  <c r="B5975" i="6"/>
  <c r="F5974" i="6"/>
  <c r="G5974" i="6" s="1"/>
  <c r="G5973" i="6"/>
  <c r="B5973" i="6"/>
  <c r="F5972" i="6"/>
  <c r="G5972" i="6" s="1"/>
  <c r="F5971" i="6"/>
  <c r="G5971" i="6" s="1"/>
  <c r="F5970" i="6"/>
  <c r="G5970" i="6" s="1"/>
  <c r="F5969" i="6"/>
  <c r="G5969" i="6" s="1"/>
  <c r="F5964" i="6"/>
  <c r="G5964" i="6" s="1"/>
  <c r="B5964" i="6"/>
  <c r="F5963" i="6"/>
  <c r="G5963" i="6" s="1"/>
  <c r="B5963" i="6"/>
  <c r="F5962" i="6"/>
  <c r="G5962" i="6" s="1"/>
  <c r="B5962" i="6"/>
  <c r="F5961" i="6"/>
  <c r="G5961" i="6" s="1"/>
  <c r="B5961" i="6"/>
  <c r="F5960" i="6"/>
  <c r="G5960" i="6" s="1"/>
  <c r="B5960" i="6"/>
  <c r="F5959" i="6"/>
  <c r="G5959" i="6" s="1"/>
  <c r="F5958" i="6"/>
  <c r="G5958" i="6" s="1"/>
  <c r="F5957" i="6"/>
  <c r="G5957" i="6" s="1"/>
  <c r="F5956" i="6"/>
  <c r="G5956" i="6" s="1"/>
  <c r="F5955" i="6"/>
  <c r="G5955" i="6" s="1"/>
  <c r="E5948" i="6"/>
  <c r="G5946" i="6"/>
  <c r="G5945" i="6"/>
  <c r="G5944" i="6"/>
  <c r="G5943" i="6"/>
  <c r="G5942" i="6"/>
  <c r="G5941" i="6"/>
  <c r="G5940" i="6"/>
  <c r="G5939" i="6"/>
  <c r="G5938" i="6"/>
  <c r="G5937" i="6"/>
  <c r="G5932" i="6"/>
  <c r="C5932" i="6"/>
  <c r="B5999" i="6" s="1"/>
  <c r="C5931" i="6"/>
  <c r="B5930" i="6"/>
  <c r="G5929" i="6"/>
  <c r="B5929" i="6"/>
  <c r="B5928" i="6"/>
  <c r="B5927" i="6"/>
  <c r="A5924" i="6"/>
  <c r="G5921" i="6"/>
  <c r="G5922" i="6" s="1"/>
  <c r="B5921" i="6"/>
  <c r="G5920" i="6"/>
  <c r="B5920" i="6"/>
  <c r="G5915" i="6"/>
  <c r="B5915" i="6"/>
  <c r="G5914" i="6"/>
  <c r="B5914" i="6"/>
  <c r="G5913" i="6"/>
  <c r="B5913" i="6"/>
  <c r="G5912" i="6"/>
  <c r="B5912" i="6"/>
  <c r="G5911" i="6"/>
  <c r="B5911" i="6"/>
  <c r="G5910" i="6"/>
  <c r="B5910" i="6"/>
  <c r="G5909" i="6"/>
  <c r="B5909" i="6"/>
  <c r="G5908" i="6"/>
  <c r="B5908" i="6"/>
  <c r="G5907" i="6"/>
  <c r="B5907" i="6"/>
  <c r="G5906" i="6"/>
  <c r="B5906" i="6"/>
  <c r="G5905" i="6"/>
  <c r="B5905" i="6"/>
  <c r="F5900" i="6"/>
  <c r="G5900" i="6" s="1"/>
  <c r="B5900" i="6"/>
  <c r="F5899" i="6"/>
  <c r="G5899" i="6" s="1"/>
  <c r="G5898" i="6"/>
  <c r="B5898" i="6"/>
  <c r="F5897" i="6"/>
  <c r="G5897" i="6" s="1"/>
  <c r="F5896" i="6"/>
  <c r="G5896" i="6" s="1"/>
  <c r="F5895" i="6"/>
  <c r="G5895" i="6" s="1"/>
  <c r="F5894" i="6"/>
  <c r="G5894" i="6" s="1"/>
  <c r="F5889" i="6"/>
  <c r="G5889" i="6" s="1"/>
  <c r="B5889" i="6"/>
  <c r="F5888" i="6"/>
  <c r="G5888" i="6" s="1"/>
  <c r="B5888" i="6"/>
  <c r="F5887" i="6"/>
  <c r="G5887" i="6" s="1"/>
  <c r="B5887" i="6"/>
  <c r="F5886" i="6"/>
  <c r="G5886" i="6" s="1"/>
  <c r="B5886" i="6"/>
  <c r="F5885" i="6"/>
  <c r="G5885" i="6" s="1"/>
  <c r="B5885" i="6"/>
  <c r="F5884" i="6"/>
  <c r="G5884" i="6" s="1"/>
  <c r="F5883" i="6"/>
  <c r="G5883" i="6" s="1"/>
  <c r="F5882" i="6"/>
  <c r="G5882" i="6" s="1"/>
  <c r="F5881" i="6"/>
  <c r="G5881" i="6" s="1"/>
  <c r="F5880" i="6"/>
  <c r="G5880" i="6" s="1"/>
  <c r="E5873" i="6"/>
  <c r="G5871" i="6"/>
  <c r="G5870" i="6"/>
  <c r="G5869" i="6"/>
  <c r="G5868" i="6"/>
  <c r="G5867" i="6"/>
  <c r="G5866" i="6"/>
  <c r="G5865" i="6"/>
  <c r="G5864" i="6"/>
  <c r="G5863" i="6"/>
  <c r="G5862" i="6"/>
  <c r="G5857" i="6"/>
  <c r="F5924" i="6" s="1"/>
  <c r="C5857" i="6"/>
  <c r="B5924" i="6" s="1"/>
  <c r="C5856" i="6"/>
  <c r="B5855" i="6"/>
  <c r="G5854" i="6"/>
  <c r="B5854" i="6"/>
  <c r="B5853" i="6"/>
  <c r="B5852" i="6"/>
  <c r="A5849" i="6"/>
  <c r="G5846" i="6"/>
  <c r="B5846" i="6"/>
  <c r="G5845" i="6"/>
  <c r="G5847" i="6" s="1"/>
  <c r="B5845" i="6"/>
  <c r="G5840" i="6"/>
  <c r="B5840" i="6"/>
  <c r="G5839" i="6"/>
  <c r="B5839" i="6"/>
  <c r="G5838" i="6"/>
  <c r="B5838" i="6"/>
  <c r="G5837" i="6"/>
  <c r="B5837" i="6"/>
  <c r="G5836" i="6"/>
  <c r="B5836" i="6"/>
  <c r="G5835" i="6"/>
  <c r="B5835" i="6"/>
  <c r="G5834" i="6"/>
  <c r="B5834" i="6"/>
  <c r="G5833" i="6"/>
  <c r="B5833" i="6"/>
  <c r="G5832" i="6"/>
  <c r="B5832" i="6"/>
  <c r="G5831" i="6"/>
  <c r="B5831" i="6"/>
  <c r="G5830" i="6"/>
  <c r="B5830" i="6"/>
  <c r="F5825" i="6"/>
  <c r="G5825" i="6" s="1"/>
  <c r="B5825" i="6"/>
  <c r="F5824" i="6"/>
  <c r="G5824" i="6" s="1"/>
  <c r="G5823" i="6"/>
  <c r="B5823" i="6"/>
  <c r="F5822" i="6"/>
  <c r="G5822" i="6" s="1"/>
  <c r="F5821" i="6"/>
  <c r="G5821" i="6" s="1"/>
  <c r="F5820" i="6"/>
  <c r="G5820" i="6" s="1"/>
  <c r="F5819" i="6"/>
  <c r="G5819" i="6" s="1"/>
  <c r="F5814" i="6"/>
  <c r="G5814" i="6" s="1"/>
  <c r="B5814" i="6"/>
  <c r="F5813" i="6"/>
  <c r="G5813" i="6" s="1"/>
  <c r="B5813" i="6"/>
  <c r="F5812" i="6"/>
  <c r="G5812" i="6" s="1"/>
  <c r="B5812" i="6"/>
  <c r="F5811" i="6"/>
  <c r="G5811" i="6" s="1"/>
  <c r="B5811" i="6"/>
  <c r="F5810" i="6"/>
  <c r="G5810" i="6" s="1"/>
  <c r="B5810" i="6"/>
  <c r="F5809" i="6"/>
  <c r="G5809" i="6" s="1"/>
  <c r="F5808" i="6"/>
  <c r="G5808" i="6" s="1"/>
  <c r="F5807" i="6"/>
  <c r="G5807" i="6" s="1"/>
  <c r="F5806" i="6"/>
  <c r="G5806" i="6" s="1"/>
  <c r="F5805" i="6"/>
  <c r="G5805" i="6" s="1"/>
  <c r="E5798" i="6"/>
  <c r="G5796" i="6"/>
  <c r="G5795" i="6"/>
  <c r="G5794" i="6"/>
  <c r="G5793" i="6"/>
  <c r="G5792" i="6"/>
  <c r="G5791" i="6"/>
  <c r="G5790" i="6"/>
  <c r="G5789" i="6"/>
  <c r="G5788" i="6"/>
  <c r="G5787" i="6"/>
  <c r="G5782" i="6"/>
  <c r="C5782" i="6"/>
  <c r="B5849" i="6" s="1"/>
  <c r="C5781" i="6"/>
  <c r="B5780" i="6"/>
  <c r="G5779" i="6"/>
  <c r="B5779" i="6"/>
  <c r="B5778" i="6"/>
  <c r="B5777" i="6"/>
  <c r="A5774" i="6"/>
  <c r="G5771" i="6"/>
  <c r="B5771" i="6"/>
  <c r="G5770" i="6"/>
  <c r="B5770" i="6"/>
  <c r="G5765" i="6"/>
  <c r="B5765" i="6"/>
  <c r="G5764" i="6"/>
  <c r="B5764" i="6"/>
  <c r="G5763" i="6"/>
  <c r="B5763" i="6"/>
  <c r="G5762" i="6"/>
  <c r="B5762" i="6"/>
  <c r="G5761" i="6"/>
  <c r="B5761" i="6"/>
  <c r="G5760" i="6"/>
  <c r="B5760" i="6"/>
  <c r="G5759" i="6"/>
  <c r="B5759" i="6"/>
  <c r="G5758" i="6"/>
  <c r="B5758" i="6"/>
  <c r="G5757" i="6"/>
  <c r="B5757" i="6"/>
  <c r="G5756" i="6"/>
  <c r="B5756" i="6"/>
  <c r="G5755" i="6"/>
  <c r="B5755" i="6"/>
  <c r="F5750" i="6"/>
  <c r="G5750" i="6" s="1"/>
  <c r="B5750" i="6"/>
  <c r="F5749" i="6"/>
  <c r="G5749" i="6" s="1"/>
  <c r="G5748" i="6"/>
  <c r="B5748" i="6"/>
  <c r="F5747" i="6"/>
  <c r="G5747" i="6" s="1"/>
  <c r="F5746" i="6"/>
  <c r="G5746" i="6" s="1"/>
  <c r="F5745" i="6"/>
  <c r="G5745" i="6" s="1"/>
  <c r="F5744" i="6"/>
  <c r="G5744" i="6" s="1"/>
  <c r="F5739" i="6"/>
  <c r="G5739" i="6" s="1"/>
  <c r="B5739" i="6"/>
  <c r="F5738" i="6"/>
  <c r="G5738" i="6" s="1"/>
  <c r="B5738" i="6"/>
  <c r="F5737" i="6"/>
  <c r="G5737" i="6" s="1"/>
  <c r="B5737" i="6"/>
  <c r="F5736" i="6"/>
  <c r="G5736" i="6" s="1"/>
  <c r="B5736" i="6"/>
  <c r="F5735" i="6"/>
  <c r="G5735" i="6" s="1"/>
  <c r="B5735" i="6"/>
  <c r="F5734" i="6"/>
  <c r="G5734" i="6" s="1"/>
  <c r="F5733" i="6"/>
  <c r="G5733" i="6" s="1"/>
  <c r="F5732" i="6"/>
  <c r="G5732" i="6" s="1"/>
  <c r="F5731" i="6"/>
  <c r="G5731" i="6" s="1"/>
  <c r="F5730" i="6"/>
  <c r="G5730" i="6" s="1"/>
  <c r="E5723" i="6"/>
  <c r="G5721" i="6"/>
  <c r="G5720" i="6"/>
  <c r="G5719" i="6"/>
  <c r="G5718" i="6"/>
  <c r="G5717" i="6"/>
  <c r="G5716" i="6"/>
  <c r="G5715" i="6"/>
  <c r="G5714" i="6"/>
  <c r="G5713" i="6"/>
  <c r="G5712" i="6"/>
  <c r="G5707" i="6"/>
  <c r="C5707" i="6"/>
  <c r="B5774" i="6" s="1"/>
  <c r="C5706" i="6"/>
  <c r="B5705" i="6"/>
  <c r="G5704" i="6"/>
  <c r="B5704" i="6"/>
  <c r="B5703" i="6"/>
  <c r="B5702" i="6"/>
  <c r="A5699" i="6"/>
  <c r="G5696" i="6"/>
  <c r="B5696" i="6"/>
  <c r="G5695" i="6"/>
  <c r="B5695" i="6"/>
  <c r="G5690" i="6"/>
  <c r="B5690" i="6"/>
  <c r="G5689" i="6"/>
  <c r="B5689" i="6"/>
  <c r="G5688" i="6"/>
  <c r="B5688" i="6"/>
  <c r="G5687" i="6"/>
  <c r="B5687" i="6"/>
  <c r="G5686" i="6"/>
  <c r="B5686" i="6"/>
  <c r="G5685" i="6"/>
  <c r="B5685" i="6"/>
  <c r="G5684" i="6"/>
  <c r="B5684" i="6"/>
  <c r="G5683" i="6"/>
  <c r="B5683" i="6"/>
  <c r="G5682" i="6"/>
  <c r="B5682" i="6"/>
  <c r="G5681" i="6"/>
  <c r="B5681" i="6"/>
  <c r="G5680" i="6"/>
  <c r="B5680" i="6"/>
  <c r="F5675" i="6"/>
  <c r="G5675" i="6" s="1"/>
  <c r="B5675" i="6"/>
  <c r="F5674" i="6"/>
  <c r="G5674" i="6" s="1"/>
  <c r="G5673" i="6"/>
  <c r="B5673" i="6"/>
  <c r="F5672" i="6"/>
  <c r="G5672" i="6" s="1"/>
  <c r="F5671" i="6"/>
  <c r="G5671" i="6" s="1"/>
  <c r="F5670" i="6"/>
  <c r="G5670" i="6" s="1"/>
  <c r="F5669" i="6"/>
  <c r="G5669" i="6" s="1"/>
  <c r="F5664" i="6"/>
  <c r="G5664" i="6" s="1"/>
  <c r="B5664" i="6"/>
  <c r="F5663" i="6"/>
  <c r="G5663" i="6" s="1"/>
  <c r="B5663" i="6"/>
  <c r="F5662" i="6"/>
  <c r="G5662" i="6" s="1"/>
  <c r="B5662" i="6"/>
  <c r="F5661" i="6"/>
  <c r="G5661" i="6" s="1"/>
  <c r="B5661" i="6"/>
  <c r="F5660" i="6"/>
  <c r="G5660" i="6" s="1"/>
  <c r="B5660" i="6"/>
  <c r="F5659" i="6"/>
  <c r="G5659" i="6" s="1"/>
  <c r="F5658" i="6"/>
  <c r="G5658" i="6" s="1"/>
  <c r="F5657" i="6"/>
  <c r="G5657" i="6" s="1"/>
  <c r="F5656" i="6"/>
  <c r="G5656" i="6" s="1"/>
  <c r="F5655" i="6"/>
  <c r="G5655" i="6" s="1"/>
  <c r="E5648" i="6"/>
  <c r="G5646" i="6"/>
  <c r="G5645" i="6"/>
  <c r="G5644" i="6"/>
  <c r="G5643" i="6"/>
  <c r="G5642" i="6"/>
  <c r="G5641" i="6"/>
  <c r="G5640" i="6"/>
  <c r="G5639" i="6"/>
  <c r="G5638" i="6"/>
  <c r="G5637" i="6"/>
  <c r="G5632" i="6"/>
  <c r="C5632" i="6"/>
  <c r="B5699" i="6" s="1"/>
  <c r="C5631" i="6"/>
  <c r="B5630" i="6"/>
  <c r="G5629" i="6"/>
  <c r="B5629" i="6"/>
  <c r="B5628" i="6"/>
  <c r="B5627" i="6"/>
  <c r="A5624" i="6"/>
  <c r="G5621" i="6"/>
  <c r="B5621" i="6"/>
  <c r="G5620" i="6"/>
  <c r="B5620" i="6"/>
  <c r="G5615" i="6"/>
  <c r="B5615" i="6"/>
  <c r="G5614" i="6"/>
  <c r="B5614" i="6"/>
  <c r="G5613" i="6"/>
  <c r="B5613" i="6"/>
  <c r="G5612" i="6"/>
  <c r="B5612" i="6"/>
  <c r="G5611" i="6"/>
  <c r="B5611" i="6"/>
  <c r="G5610" i="6"/>
  <c r="B5610" i="6"/>
  <c r="G5609" i="6"/>
  <c r="B5609" i="6"/>
  <c r="G5608" i="6"/>
  <c r="B5608" i="6"/>
  <c r="G5607" i="6"/>
  <c r="B5607" i="6"/>
  <c r="G5606" i="6"/>
  <c r="B5606" i="6"/>
  <c r="G5605" i="6"/>
  <c r="B5605" i="6"/>
  <c r="F5600" i="6"/>
  <c r="G5600" i="6" s="1"/>
  <c r="B5600" i="6"/>
  <c r="F5599" i="6"/>
  <c r="G5599" i="6" s="1"/>
  <c r="G5598" i="6"/>
  <c r="B5598" i="6"/>
  <c r="F5597" i="6"/>
  <c r="G5597" i="6" s="1"/>
  <c r="F5596" i="6"/>
  <c r="G5596" i="6" s="1"/>
  <c r="F5595" i="6"/>
  <c r="G5595" i="6" s="1"/>
  <c r="F5594" i="6"/>
  <c r="G5594" i="6" s="1"/>
  <c r="F5589" i="6"/>
  <c r="G5589" i="6" s="1"/>
  <c r="B5589" i="6"/>
  <c r="F5588" i="6"/>
  <c r="G5588" i="6" s="1"/>
  <c r="B5588" i="6"/>
  <c r="F5587" i="6"/>
  <c r="G5587" i="6" s="1"/>
  <c r="B5587" i="6"/>
  <c r="F5586" i="6"/>
  <c r="G5586" i="6" s="1"/>
  <c r="B5586" i="6"/>
  <c r="F5585" i="6"/>
  <c r="G5585" i="6" s="1"/>
  <c r="B5585" i="6"/>
  <c r="F5584" i="6"/>
  <c r="G5584" i="6" s="1"/>
  <c r="F5583" i="6"/>
  <c r="G5583" i="6" s="1"/>
  <c r="F5582" i="6"/>
  <c r="G5582" i="6" s="1"/>
  <c r="F5581" i="6"/>
  <c r="G5581" i="6" s="1"/>
  <c r="F5580" i="6"/>
  <c r="G5580" i="6" s="1"/>
  <c r="E5573" i="6"/>
  <c r="G5571" i="6"/>
  <c r="G5570" i="6"/>
  <c r="G5569" i="6"/>
  <c r="G5568" i="6"/>
  <c r="G5567" i="6"/>
  <c r="G5566" i="6"/>
  <c r="G5565" i="6"/>
  <c r="G5564" i="6"/>
  <c r="G5563" i="6"/>
  <c r="G5562" i="6"/>
  <c r="G5557" i="6"/>
  <c r="C5557" i="6"/>
  <c r="B5624" i="6" s="1"/>
  <c r="C5556" i="6"/>
  <c r="B5555" i="6"/>
  <c r="G5554" i="6"/>
  <c r="B5554" i="6"/>
  <c r="B5553" i="6"/>
  <c r="B5552" i="6"/>
  <c r="A5549" i="6"/>
  <c r="G5546" i="6"/>
  <c r="G5547" i="6" s="1"/>
  <c r="B5546" i="6"/>
  <c r="G5545" i="6"/>
  <c r="B5545" i="6"/>
  <c r="G5540" i="6"/>
  <c r="B5540" i="6"/>
  <c r="G5539" i="6"/>
  <c r="B5539" i="6"/>
  <c r="G5538" i="6"/>
  <c r="B5538" i="6"/>
  <c r="G5537" i="6"/>
  <c r="B5537" i="6"/>
  <c r="G5536" i="6"/>
  <c r="B5536" i="6"/>
  <c r="G5535" i="6"/>
  <c r="B5535" i="6"/>
  <c r="G5534" i="6"/>
  <c r="B5534" i="6"/>
  <c r="G5533" i="6"/>
  <c r="B5533" i="6"/>
  <c r="G5532" i="6"/>
  <c r="B5532" i="6"/>
  <c r="G5531" i="6"/>
  <c r="B5531" i="6"/>
  <c r="G5530" i="6"/>
  <c r="B5530" i="6"/>
  <c r="F5525" i="6"/>
  <c r="G5525" i="6" s="1"/>
  <c r="B5525" i="6"/>
  <c r="F5524" i="6"/>
  <c r="G5524" i="6" s="1"/>
  <c r="G5523" i="6"/>
  <c r="B5523" i="6"/>
  <c r="F5522" i="6"/>
  <c r="G5522" i="6" s="1"/>
  <c r="F5521" i="6"/>
  <c r="G5521" i="6" s="1"/>
  <c r="F5520" i="6"/>
  <c r="G5520" i="6" s="1"/>
  <c r="F5519" i="6"/>
  <c r="G5519" i="6" s="1"/>
  <c r="F5514" i="6"/>
  <c r="G5514" i="6" s="1"/>
  <c r="B5514" i="6"/>
  <c r="F5513" i="6"/>
  <c r="G5513" i="6" s="1"/>
  <c r="B5513" i="6"/>
  <c r="F5512" i="6"/>
  <c r="G5512" i="6" s="1"/>
  <c r="B5512" i="6"/>
  <c r="F5511" i="6"/>
  <c r="G5511" i="6" s="1"/>
  <c r="B5511" i="6"/>
  <c r="F5510" i="6"/>
  <c r="G5510" i="6" s="1"/>
  <c r="B5510" i="6"/>
  <c r="F5509" i="6"/>
  <c r="G5509" i="6" s="1"/>
  <c r="F5508" i="6"/>
  <c r="G5508" i="6" s="1"/>
  <c r="F5507" i="6"/>
  <c r="G5507" i="6" s="1"/>
  <c r="F5506" i="6"/>
  <c r="G5506" i="6" s="1"/>
  <c r="F5505" i="6"/>
  <c r="G5505" i="6" s="1"/>
  <c r="E5498" i="6"/>
  <c r="G5496" i="6"/>
  <c r="G5495" i="6"/>
  <c r="G5494" i="6"/>
  <c r="G5493" i="6"/>
  <c r="G5492" i="6"/>
  <c r="G5491" i="6"/>
  <c r="G5490" i="6"/>
  <c r="G5489" i="6"/>
  <c r="G5488" i="6"/>
  <c r="G5487" i="6"/>
  <c r="G5482" i="6"/>
  <c r="F5549" i="6" s="1"/>
  <c r="C5482" i="6"/>
  <c r="B5549" i="6" s="1"/>
  <c r="C5481" i="6"/>
  <c r="B5480" i="6"/>
  <c r="G5479" i="6"/>
  <c r="B5479" i="6"/>
  <c r="B5478" i="6"/>
  <c r="B5477" i="6"/>
  <c r="A5474" i="6"/>
  <c r="G5471" i="6"/>
  <c r="B5471" i="6"/>
  <c r="G5470" i="6"/>
  <c r="G5472" i="6" s="1"/>
  <c r="B5470" i="6"/>
  <c r="G5465" i="6"/>
  <c r="B5465" i="6"/>
  <c r="G5464" i="6"/>
  <c r="B5464" i="6"/>
  <c r="G5463" i="6"/>
  <c r="B5463" i="6"/>
  <c r="G5462" i="6"/>
  <c r="B5462" i="6"/>
  <c r="G5461" i="6"/>
  <c r="B5461" i="6"/>
  <c r="G5460" i="6"/>
  <c r="B5460" i="6"/>
  <c r="G5459" i="6"/>
  <c r="B5459" i="6"/>
  <c r="G5458" i="6"/>
  <c r="B5458" i="6"/>
  <c r="G5457" i="6"/>
  <c r="B5457" i="6"/>
  <c r="G5456" i="6"/>
  <c r="B5456" i="6"/>
  <c r="G5455" i="6"/>
  <c r="B5455" i="6"/>
  <c r="F5450" i="6"/>
  <c r="G5450" i="6" s="1"/>
  <c r="B5450" i="6"/>
  <c r="F5449" i="6"/>
  <c r="G5449" i="6" s="1"/>
  <c r="G5448" i="6"/>
  <c r="B5448" i="6"/>
  <c r="F5447" i="6"/>
  <c r="G5447" i="6" s="1"/>
  <c r="F5446" i="6"/>
  <c r="G5446" i="6" s="1"/>
  <c r="F5445" i="6"/>
  <c r="G5445" i="6" s="1"/>
  <c r="F5444" i="6"/>
  <c r="G5444" i="6" s="1"/>
  <c r="F5439" i="6"/>
  <c r="G5439" i="6" s="1"/>
  <c r="B5439" i="6"/>
  <c r="F5438" i="6"/>
  <c r="G5438" i="6" s="1"/>
  <c r="B5438" i="6"/>
  <c r="F5437" i="6"/>
  <c r="G5437" i="6" s="1"/>
  <c r="B5437" i="6"/>
  <c r="F5436" i="6"/>
  <c r="G5436" i="6" s="1"/>
  <c r="B5436" i="6"/>
  <c r="F5435" i="6"/>
  <c r="G5435" i="6" s="1"/>
  <c r="B5435" i="6"/>
  <c r="F5434" i="6"/>
  <c r="G5434" i="6" s="1"/>
  <c r="F5433" i="6"/>
  <c r="G5433" i="6" s="1"/>
  <c r="F5432" i="6"/>
  <c r="G5432" i="6" s="1"/>
  <c r="F5431" i="6"/>
  <c r="G5431" i="6" s="1"/>
  <c r="F5430" i="6"/>
  <c r="G5430" i="6" s="1"/>
  <c r="E5423" i="6"/>
  <c r="G5421" i="6"/>
  <c r="G5420" i="6"/>
  <c r="G5419" i="6"/>
  <c r="G5418" i="6"/>
  <c r="G5417" i="6"/>
  <c r="G5416" i="6"/>
  <c r="G5415" i="6"/>
  <c r="G5414" i="6"/>
  <c r="G5413" i="6"/>
  <c r="G5412" i="6"/>
  <c r="G5407" i="6"/>
  <c r="C5407" i="6"/>
  <c r="B5474" i="6" s="1"/>
  <c r="C5406" i="6"/>
  <c r="B5405" i="6"/>
  <c r="G5404" i="6"/>
  <c r="B5404" i="6"/>
  <c r="B5403" i="6"/>
  <c r="B5402" i="6"/>
  <c r="A5399" i="6"/>
  <c r="G5396" i="6"/>
  <c r="B5396" i="6"/>
  <c r="G5395" i="6"/>
  <c r="B5395" i="6"/>
  <c r="G5390" i="6"/>
  <c r="B5390" i="6"/>
  <c r="G5389" i="6"/>
  <c r="B5389" i="6"/>
  <c r="G5388" i="6"/>
  <c r="B5388" i="6"/>
  <c r="G5387" i="6"/>
  <c r="B5387" i="6"/>
  <c r="G5386" i="6"/>
  <c r="B5386" i="6"/>
  <c r="G5385" i="6"/>
  <c r="B5385" i="6"/>
  <c r="G5384" i="6"/>
  <c r="B5384" i="6"/>
  <c r="G5383" i="6"/>
  <c r="B5383" i="6"/>
  <c r="G5382" i="6"/>
  <c r="B5382" i="6"/>
  <c r="G5381" i="6"/>
  <c r="B5381" i="6"/>
  <c r="G5380" i="6"/>
  <c r="B5380" i="6"/>
  <c r="F5375" i="6"/>
  <c r="G5375" i="6" s="1"/>
  <c r="B5375" i="6"/>
  <c r="F5374" i="6"/>
  <c r="G5374" i="6" s="1"/>
  <c r="G5373" i="6"/>
  <c r="B5373" i="6"/>
  <c r="F5372" i="6"/>
  <c r="G5372" i="6" s="1"/>
  <c r="F5371" i="6"/>
  <c r="G5371" i="6" s="1"/>
  <c r="F5370" i="6"/>
  <c r="G5370" i="6" s="1"/>
  <c r="F5369" i="6"/>
  <c r="G5369" i="6" s="1"/>
  <c r="F5364" i="6"/>
  <c r="G5364" i="6" s="1"/>
  <c r="B5364" i="6"/>
  <c r="F5363" i="6"/>
  <c r="G5363" i="6" s="1"/>
  <c r="B5363" i="6"/>
  <c r="F5362" i="6"/>
  <c r="G5362" i="6" s="1"/>
  <c r="B5362" i="6"/>
  <c r="F5361" i="6"/>
  <c r="G5361" i="6" s="1"/>
  <c r="B5361" i="6"/>
  <c r="F5360" i="6"/>
  <c r="G5360" i="6" s="1"/>
  <c r="B5360" i="6"/>
  <c r="F5359" i="6"/>
  <c r="G5359" i="6" s="1"/>
  <c r="F5358" i="6"/>
  <c r="G5358" i="6" s="1"/>
  <c r="F5357" i="6"/>
  <c r="G5357" i="6" s="1"/>
  <c r="F5356" i="6"/>
  <c r="G5356" i="6" s="1"/>
  <c r="F5355" i="6"/>
  <c r="G5355" i="6" s="1"/>
  <c r="E5348" i="6"/>
  <c r="G5346" i="6"/>
  <c r="G5345" i="6"/>
  <c r="G5344" i="6"/>
  <c r="G5343" i="6"/>
  <c r="G5342" i="6"/>
  <c r="G5341" i="6"/>
  <c r="G5340" i="6"/>
  <c r="G5339" i="6"/>
  <c r="G5338" i="6"/>
  <c r="G5337" i="6"/>
  <c r="G5332" i="6"/>
  <c r="E5350" i="6" s="1"/>
  <c r="C5332" i="6"/>
  <c r="B5399" i="6" s="1"/>
  <c r="C5331" i="6"/>
  <c r="B5330" i="6"/>
  <c r="G5329" i="6"/>
  <c r="B5329" i="6"/>
  <c r="B5328" i="6"/>
  <c r="B5327" i="6"/>
  <c r="A5324" i="6"/>
  <c r="G5321" i="6"/>
  <c r="B5321" i="6"/>
  <c r="G5320" i="6"/>
  <c r="B5320" i="6"/>
  <c r="G5315" i="6"/>
  <c r="B5315" i="6"/>
  <c r="G5314" i="6"/>
  <c r="B5314" i="6"/>
  <c r="G5313" i="6"/>
  <c r="B5313" i="6"/>
  <c r="G5312" i="6"/>
  <c r="B5312" i="6"/>
  <c r="G5311" i="6"/>
  <c r="B5311" i="6"/>
  <c r="G5310" i="6"/>
  <c r="B5310" i="6"/>
  <c r="G5309" i="6"/>
  <c r="B5309" i="6"/>
  <c r="G5308" i="6"/>
  <c r="B5308" i="6"/>
  <c r="G5307" i="6"/>
  <c r="B5307" i="6"/>
  <c r="G5306" i="6"/>
  <c r="B5306" i="6"/>
  <c r="G5305" i="6"/>
  <c r="B5305" i="6"/>
  <c r="F5300" i="6"/>
  <c r="G5300" i="6" s="1"/>
  <c r="B5300" i="6"/>
  <c r="F5299" i="6"/>
  <c r="G5299" i="6" s="1"/>
  <c r="G5298" i="6"/>
  <c r="B5298" i="6"/>
  <c r="F5297" i="6"/>
  <c r="G5297" i="6" s="1"/>
  <c r="F5296" i="6"/>
  <c r="G5296" i="6" s="1"/>
  <c r="F5295" i="6"/>
  <c r="G5295" i="6" s="1"/>
  <c r="F5294" i="6"/>
  <c r="G5294" i="6" s="1"/>
  <c r="F5289" i="6"/>
  <c r="G5289" i="6" s="1"/>
  <c r="B5289" i="6"/>
  <c r="F5288" i="6"/>
  <c r="G5288" i="6" s="1"/>
  <c r="B5288" i="6"/>
  <c r="F5287" i="6"/>
  <c r="G5287" i="6" s="1"/>
  <c r="B5287" i="6"/>
  <c r="F5286" i="6"/>
  <c r="G5286" i="6" s="1"/>
  <c r="B5286" i="6"/>
  <c r="F5285" i="6"/>
  <c r="G5285" i="6" s="1"/>
  <c r="B5285" i="6"/>
  <c r="F5284" i="6"/>
  <c r="G5284" i="6" s="1"/>
  <c r="F5283" i="6"/>
  <c r="G5283" i="6" s="1"/>
  <c r="F5282" i="6"/>
  <c r="G5282" i="6" s="1"/>
  <c r="F5281" i="6"/>
  <c r="G5281" i="6" s="1"/>
  <c r="F5280" i="6"/>
  <c r="G5280" i="6" s="1"/>
  <c r="E5273" i="6"/>
  <c r="G5271" i="6"/>
  <c r="G5270" i="6"/>
  <c r="G5269" i="6"/>
  <c r="G5268" i="6"/>
  <c r="G5267" i="6"/>
  <c r="G5266" i="6"/>
  <c r="G5265" i="6"/>
  <c r="G5264" i="6"/>
  <c r="G5263" i="6"/>
  <c r="G5262" i="6"/>
  <c r="G5257" i="6"/>
  <c r="C5257" i="6"/>
  <c r="B5324" i="6" s="1"/>
  <c r="C5256" i="6"/>
  <c r="B5255" i="6"/>
  <c r="G5254" i="6"/>
  <c r="B5254" i="6"/>
  <c r="B5253" i="6"/>
  <c r="B5252" i="6"/>
  <c r="A5249" i="6"/>
  <c r="G5246" i="6"/>
  <c r="B5246" i="6"/>
  <c r="G5245" i="6"/>
  <c r="G5247" i="6" s="1"/>
  <c r="B5245" i="6"/>
  <c r="G5240" i="6"/>
  <c r="B5240" i="6"/>
  <c r="G5239" i="6"/>
  <c r="B5239" i="6"/>
  <c r="G5238" i="6"/>
  <c r="B5238" i="6"/>
  <c r="G5237" i="6"/>
  <c r="B5237" i="6"/>
  <c r="G5236" i="6"/>
  <c r="B5236" i="6"/>
  <c r="G5235" i="6"/>
  <c r="B5235" i="6"/>
  <c r="G5234" i="6"/>
  <c r="B5234" i="6"/>
  <c r="G5233" i="6"/>
  <c r="B5233" i="6"/>
  <c r="G5232" i="6"/>
  <c r="B5232" i="6"/>
  <c r="G5231" i="6"/>
  <c r="B5231" i="6"/>
  <c r="G5230" i="6"/>
  <c r="B5230" i="6"/>
  <c r="F5225" i="6"/>
  <c r="G5225" i="6" s="1"/>
  <c r="B5225" i="6"/>
  <c r="F5224" i="6"/>
  <c r="G5224" i="6" s="1"/>
  <c r="G5223" i="6"/>
  <c r="B5223" i="6"/>
  <c r="F5222" i="6"/>
  <c r="G5222" i="6" s="1"/>
  <c r="F5221" i="6"/>
  <c r="G5221" i="6" s="1"/>
  <c r="F5220" i="6"/>
  <c r="G5220" i="6" s="1"/>
  <c r="F5219" i="6"/>
  <c r="G5219" i="6" s="1"/>
  <c r="F5214" i="6"/>
  <c r="G5214" i="6" s="1"/>
  <c r="B5214" i="6"/>
  <c r="F5213" i="6"/>
  <c r="G5213" i="6" s="1"/>
  <c r="B5213" i="6"/>
  <c r="F5212" i="6"/>
  <c r="G5212" i="6" s="1"/>
  <c r="B5212" i="6"/>
  <c r="F5211" i="6"/>
  <c r="G5211" i="6" s="1"/>
  <c r="B5211" i="6"/>
  <c r="F5210" i="6"/>
  <c r="G5210" i="6" s="1"/>
  <c r="B5210" i="6"/>
  <c r="F5209" i="6"/>
  <c r="G5209" i="6" s="1"/>
  <c r="F5208" i="6"/>
  <c r="G5208" i="6" s="1"/>
  <c r="F5207" i="6"/>
  <c r="G5207" i="6" s="1"/>
  <c r="F5206" i="6"/>
  <c r="G5206" i="6" s="1"/>
  <c r="F5205" i="6"/>
  <c r="G5205" i="6" s="1"/>
  <c r="E5198" i="6"/>
  <c r="G5196" i="6"/>
  <c r="G5195" i="6"/>
  <c r="G5194" i="6"/>
  <c r="G5193" i="6"/>
  <c r="G5192" i="6"/>
  <c r="G5191" i="6"/>
  <c r="G5190" i="6"/>
  <c r="G5189" i="6"/>
  <c r="G5188" i="6"/>
  <c r="G5187" i="6"/>
  <c r="G5182" i="6"/>
  <c r="E5200" i="6" s="1"/>
  <c r="C5182" i="6"/>
  <c r="B5249" i="6" s="1"/>
  <c r="C5181" i="6"/>
  <c r="B5180" i="6"/>
  <c r="G5179" i="6"/>
  <c r="B5179" i="6"/>
  <c r="B5178" i="6"/>
  <c r="B5177" i="6"/>
  <c r="A5174" i="6"/>
  <c r="G5171" i="6"/>
  <c r="B5171" i="6"/>
  <c r="G5170" i="6"/>
  <c r="B5170" i="6"/>
  <c r="G5165" i="6"/>
  <c r="B5165" i="6"/>
  <c r="G5164" i="6"/>
  <c r="B5164" i="6"/>
  <c r="G5163" i="6"/>
  <c r="B5163" i="6"/>
  <c r="G5162" i="6"/>
  <c r="B5162" i="6"/>
  <c r="G5161" i="6"/>
  <c r="B5161" i="6"/>
  <c r="G5160" i="6"/>
  <c r="B5160" i="6"/>
  <c r="G5159" i="6"/>
  <c r="B5159" i="6"/>
  <c r="G5158" i="6"/>
  <c r="B5158" i="6"/>
  <c r="G5157" i="6"/>
  <c r="B5157" i="6"/>
  <c r="G5156" i="6"/>
  <c r="B5156" i="6"/>
  <c r="G5155" i="6"/>
  <c r="B5155" i="6"/>
  <c r="F5150" i="6"/>
  <c r="G5150" i="6" s="1"/>
  <c r="B5150" i="6"/>
  <c r="F5149" i="6"/>
  <c r="G5149" i="6" s="1"/>
  <c r="G5148" i="6"/>
  <c r="B5148" i="6"/>
  <c r="F5147" i="6"/>
  <c r="G5147" i="6" s="1"/>
  <c r="F5146" i="6"/>
  <c r="G5146" i="6" s="1"/>
  <c r="F5145" i="6"/>
  <c r="G5145" i="6" s="1"/>
  <c r="F5144" i="6"/>
  <c r="G5144" i="6" s="1"/>
  <c r="F5139" i="6"/>
  <c r="G5139" i="6" s="1"/>
  <c r="B5139" i="6"/>
  <c r="F5138" i="6"/>
  <c r="G5138" i="6" s="1"/>
  <c r="B5138" i="6"/>
  <c r="F5137" i="6"/>
  <c r="G5137" i="6" s="1"/>
  <c r="B5137" i="6"/>
  <c r="F5136" i="6"/>
  <c r="G5136" i="6" s="1"/>
  <c r="B5136" i="6"/>
  <c r="F5135" i="6"/>
  <c r="G5135" i="6" s="1"/>
  <c r="B5135" i="6"/>
  <c r="F5134" i="6"/>
  <c r="G5134" i="6" s="1"/>
  <c r="F5133" i="6"/>
  <c r="G5133" i="6" s="1"/>
  <c r="F5132" i="6"/>
  <c r="G5132" i="6" s="1"/>
  <c r="F5131" i="6"/>
  <c r="G5131" i="6" s="1"/>
  <c r="F5130" i="6"/>
  <c r="G5130" i="6" s="1"/>
  <c r="E5123" i="6"/>
  <c r="G5121" i="6"/>
  <c r="G5120" i="6"/>
  <c r="G5119" i="6"/>
  <c r="G5118" i="6"/>
  <c r="G5117" i="6"/>
  <c r="G5116" i="6"/>
  <c r="G5115" i="6"/>
  <c r="G5114" i="6"/>
  <c r="G5113" i="6"/>
  <c r="G5112" i="6"/>
  <c r="G5107" i="6"/>
  <c r="C5107" i="6"/>
  <c r="B5174" i="6" s="1"/>
  <c r="C5106" i="6"/>
  <c r="B5105" i="6"/>
  <c r="G5104" i="6"/>
  <c r="B5104" i="6"/>
  <c r="B5103" i="6"/>
  <c r="B5102" i="6"/>
  <c r="A5099" i="6"/>
  <c r="G5096" i="6"/>
  <c r="G5097" i="6" s="1"/>
  <c r="B5096" i="6"/>
  <c r="G5095" i="6"/>
  <c r="B5095" i="6"/>
  <c r="G5090" i="6"/>
  <c r="B5090" i="6"/>
  <c r="G5089" i="6"/>
  <c r="B5089" i="6"/>
  <c r="G5088" i="6"/>
  <c r="B5088" i="6"/>
  <c r="G5087" i="6"/>
  <c r="B5087" i="6"/>
  <c r="G5086" i="6"/>
  <c r="B5086" i="6"/>
  <c r="G5085" i="6"/>
  <c r="B5085" i="6"/>
  <c r="G5084" i="6"/>
  <c r="B5084" i="6"/>
  <c r="G5083" i="6"/>
  <c r="B5083" i="6"/>
  <c r="G5082" i="6"/>
  <c r="B5082" i="6"/>
  <c r="G5081" i="6"/>
  <c r="B5081" i="6"/>
  <c r="G5080" i="6"/>
  <c r="G5091" i="6" s="1"/>
  <c r="B5080" i="6"/>
  <c r="F5075" i="6"/>
  <c r="G5075" i="6" s="1"/>
  <c r="B5075" i="6"/>
  <c r="F5074" i="6"/>
  <c r="G5074" i="6" s="1"/>
  <c r="G5073" i="6"/>
  <c r="B5073" i="6"/>
  <c r="F5072" i="6"/>
  <c r="G5072" i="6" s="1"/>
  <c r="F5071" i="6"/>
  <c r="G5071" i="6" s="1"/>
  <c r="F5070" i="6"/>
  <c r="G5070" i="6" s="1"/>
  <c r="F5069" i="6"/>
  <c r="G5069" i="6" s="1"/>
  <c r="F5064" i="6"/>
  <c r="G5064" i="6" s="1"/>
  <c r="B5064" i="6"/>
  <c r="F5063" i="6"/>
  <c r="G5063" i="6" s="1"/>
  <c r="B5063" i="6"/>
  <c r="F5062" i="6"/>
  <c r="G5062" i="6" s="1"/>
  <c r="B5062" i="6"/>
  <c r="F5061" i="6"/>
  <c r="G5061" i="6" s="1"/>
  <c r="B5061" i="6"/>
  <c r="F5060" i="6"/>
  <c r="G5060" i="6" s="1"/>
  <c r="B5060" i="6"/>
  <c r="F5059" i="6"/>
  <c r="G5059" i="6" s="1"/>
  <c r="F5058" i="6"/>
  <c r="G5058" i="6" s="1"/>
  <c r="F5057" i="6"/>
  <c r="G5057" i="6" s="1"/>
  <c r="F5056" i="6"/>
  <c r="G5056" i="6" s="1"/>
  <c r="F5055" i="6"/>
  <c r="G5055" i="6" s="1"/>
  <c r="E5048" i="6"/>
  <c r="G5046" i="6"/>
  <c r="G5045" i="6"/>
  <c r="G5044" i="6"/>
  <c r="G5043" i="6"/>
  <c r="G5042" i="6"/>
  <c r="G5041" i="6"/>
  <c r="G5040" i="6"/>
  <c r="G5039" i="6"/>
  <c r="G5038" i="6"/>
  <c r="G5037" i="6"/>
  <c r="G5032" i="6"/>
  <c r="E5050" i="6" s="1"/>
  <c r="C5032" i="6"/>
  <c r="B5099" i="6" s="1"/>
  <c r="C5031" i="6"/>
  <c r="B5030" i="6"/>
  <c r="G5029" i="6"/>
  <c r="B5029" i="6"/>
  <c r="B5028" i="6"/>
  <c r="B5027" i="6"/>
  <c r="A5024" i="6"/>
  <c r="G5021" i="6"/>
  <c r="B5021" i="6"/>
  <c r="G5020" i="6"/>
  <c r="G5022" i="6" s="1"/>
  <c r="B5020" i="6"/>
  <c r="G5015" i="6"/>
  <c r="B5015" i="6"/>
  <c r="G5014" i="6"/>
  <c r="B5014" i="6"/>
  <c r="G5013" i="6"/>
  <c r="B5013" i="6"/>
  <c r="G5012" i="6"/>
  <c r="B5012" i="6"/>
  <c r="G5011" i="6"/>
  <c r="B5011" i="6"/>
  <c r="G5010" i="6"/>
  <c r="B5010" i="6"/>
  <c r="G5009" i="6"/>
  <c r="B5009" i="6"/>
  <c r="G5008" i="6"/>
  <c r="B5008" i="6"/>
  <c r="G5007" i="6"/>
  <c r="B5007" i="6"/>
  <c r="G5006" i="6"/>
  <c r="B5006" i="6"/>
  <c r="G5005" i="6"/>
  <c r="B5005" i="6"/>
  <c r="F5000" i="6"/>
  <c r="G5000" i="6" s="1"/>
  <c r="B5000" i="6"/>
  <c r="F4999" i="6"/>
  <c r="G4999" i="6" s="1"/>
  <c r="G4998" i="6"/>
  <c r="B4998" i="6"/>
  <c r="F4997" i="6"/>
  <c r="G4997" i="6" s="1"/>
  <c r="F4996" i="6"/>
  <c r="G4996" i="6" s="1"/>
  <c r="F4995" i="6"/>
  <c r="G4995" i="6" s="1"/>
  <c r="F4994" i="6"/>
  <c r="G4994" i="6" s="1"/>
  <c r="F4989" i="6"/>
  <c r="G4989" i="6" s="1"/>
  <c r="B4989" i="6"/>
  <c r="F4988" i="6"/>
  <c r="G4988" i="6" s="1"/>
  <c r="B4988" i="6"/>
  <c r="F4987" i="6"/>
  <c r="G4987" i="6" s="1"/>
  <c r="B4987" i="6"/>
  <c r="F4986" i="6"/>
  <c r="G4986" i="6" s="1"/>
  <c r="B4986" i="6"/>
  <c r="F4985" i="6"/>
  <c r="G4985" i="6" s="1"/>
  <c r="B4985" i="6"/>
  <c r="F4984" i="6"/>
  <c r="G4984" i="6" s="1"/>
  <c r="F4983" i="6"/>
  <c r="G4983" i="6" s="1"/>
  <c r="F4982" i="6"/>
  <c r="G4982" i="6" s="1"/>
  <c r="F4981" i="6"/>
  <c r="G4981" i="6" s="1"/>
  <c r="F4980" i="6"/>
  <c r="G4980" i="6" s="1"/>
  <c r="E4973" i="6"/>
  <c r="G4971" i="6"/>
  <c r="G4970" i="6"/>
  <c r="G4969" i="6"/>
  <c r="G4968" i="6"/>
  <c r="G4967" i="6"/>
  <c r="G4966" i="6"/>
  <c r="G4965" i="6"/>
  <c r="G4964" i="6"/>
  <c r="G4963" i="6"/>
  <c r="G4962" i="6"/>
  <c r="G4957" i="6"/>
  <c r="F5024" i="6" s="1"/>
  <c r="C4957" i="6"/>
  <c r="B5024" i="6" s="1"/>
  <c r="C4956" i="6"/>
  <c r="B4955" i="6"/>
  <c r="G4954" i="6"/>
  <c r="B4954" i="6"/>
  <c r="B4953" i="6"/>
  <c r="B4952" i="6"/>
  <c r="A4949" i="6"/>
  <c r="G4946" i="6"/>
  <c r="B4946" i="6"/>
  <c r="G4945" i="6"/>
  <c r="B4945" i="6"/>
  <c r="G4940" i="6"/>
  <c r="B4940" i="6"/>
  <c r="G4939" i="6"/>
  <c r="B4939" i="6"/>
  <c r="G4938" i="6"/>
  <c r="B4938" i="6"/>
  <c r="G4937" i="6"/>
  <c r="B4937" i="6"/>
  <c r="G4936" i="6"/>
  <c r="B4936" i="6"/>
  <c r="G4935" i="6"/>
  <c r="B4935" i="6"/>
  <c r="G4934" i="6"/>
  <c r="B4934" i="6"/>
  <c r="G4933" i="6"/>
  <c r="B4933" i="6"/>
  <c r="G4932" i="6"/>
  <c r="B4932" i="6"/>
  <c r="G4931" i="6"/>
  <c r="B4931" i="6"/>
  <c r="G4930" i="6"/>
  <c r="G4941" i="6" s="1"/>
  <c r="B4930" i="6"/>
  <c r="F4925" i="6"/>
  <c r="G4925" i="6" s="1"/>
  <c r="B4925" i="6"/>
  <c r="F4924" i="6"/>
  <c r="G4924" i="6" s="1"/>
  <c r="G4923" i="6"/>
  <c r="B4923" i="6"/>
  <c r="F4922" i="6"/>
  <c r="G4922" i="6" s="1"/>
  <c r="F4921" i="6"/>
  <c r="G4921" i="6" s="1"/>
  <c r="F4920" i="6"/>
  <c r="G4920" i="6" s="1"/>
  <c r="F4919" i="6"/>
  <c r="G4919" i="6" s="1"/>
  <c r="F4914" i="6"/>
  <c r="G4914" i="6" s="1"/>
  <c r="B4914" i="6"/>
  <c r="F4913" i="6"/>
  <c r="G4913" i="6" s="1"/>
  <c r="B4913" i="6"/>
  <c r="G4912" i="6"/>
  <c r="F4912" i="6"/>
  <c r="B4912" i="6"/>
  <c r="F4911" i="6"/>
  <c r="G4911" i="6" s="1"/>
  <c r="B4911" i="6"/>
  <c r="F4910" i="6"/>
  <c r="G4910" i="6" s="1"/>
  <c r="B4910" i="6"/>
  <c r="F4909" i="6"/>
  <c r="G4909" i="6" s="1"/>
  <c r="F4908" i="6"/>
  <c r="G4908" i="6" s="1"/>
  <c r="F4907" i="6"/>
  <c r="G4907" i="6" s="1"/>
  <c r="F4906" i="6"/>
  <c r="G4906" i="6" s="1"/>
  <c r="F4905" i="6"/>
  <c r="G4905" i="6" s="1"/>
  <c r="E4898" i="6"/>
  <c r="G4896" i="6"/>
  <c r="G4895" i="6"/>
  <c r="G4894" i="6"/>
  <c r="G4893" i="6"/>
  <c r="G4892" i="6"/>
  <c r="G4891" i="6"/>
  <c r="G4890" i="6"/>
  <c r="G4889" i="6"/>
  <c r="G4888" i="6"/>
  <c r="G4887" i="6"/>
  <c r="G4882" i="6"/>
  <c r="F4949" i="6" s="1"/>
  <c r="C4882" i="6"/>
  <c r="B4949" i="6" s="1"/>
  <c r="C4881" i="6"/>
  <c r="B4880" i="6"/>
  <c r="G4879" i="6"/>
  <c r="B4879" i="6"/>
  <c r="B4878" i="6"/>
  <c r="B4877" i="6"/>
  <c r="A4874" i="6"/>
  <c r="G4871" i="6"/>
  <c r="B4871" i="6"/>
  <c r="G4870" i="6"/>
  <c r="B4870" i="6"/>
  <c r="G4865" i="6"/>
  <c r="B4865" i="6"/>
  <c r="G4864" i="6"/>
  <c r="B4864" i="6"/>
  <c r="G4863" i="6"/>
  <c r="B4863" i="6"/>
  <c r="G4862" i="6"/>
  <c r="B4862" i="6"/>
  <c r="G4861" i="6"/>
  <c r="B4861" i="6"/>
  <c r="G4860" i="6"/>
  <c r="B4860" i="6"/>
  <c r="G4859" i="6"/>
  <c r="B4859" i="6"/>
  <c r="G4858" i="6"/>
  <c r="B4858" i="6"/>
  <c r="G4857" i="6"/>
  <c r="B4857" i="6"/>
  <c r="G4856" i="6"/>
  <c r="B4856" i="6"/>
  <c r="G4855" i="6"/>
  <c r="B4855" i="6"/>
  <c r="F4850" i="6"/>
  <c r="G4850" i="6" s="1"/>
  <c r="B4850" i="6"/>
  <c r="F4849" i="6"/>
  <c r="G4849" i="6" s="1"/>
  <c r="G4848" i="6"/>
  <c r="B4848" i="6"/>
  <c r="F4847" i="6"/>
  <c r="G4847" i="6" s="1"/>
  <c r="F4846" i="6"/>
  <c r="G4846" i="6" s="1"/>
  <c r="F4845" i="6"/>
  <c r="G4845" i="6" s="1"/>
  <c r="F4844" i="6"/>
  <c r="G4844" i="6" s="1"/>
  <c r="G4851" i="6" s="1"/>
  <c r="F4839" i="6"/>
  <c r="G4839" i="6" s="1"/>
  <c r="B4839" i="6"/>
  <c r="F4838" i="6"/>
  <c r="G4838" i="6" s="1"/>
  <c r="B4838" i="6"/>
  <c r="F4837" i="6"/>
  <c r="G4837" i="6" s="1"/>
  <c r="B4837" i="6"/>
  <c r="F4836" i="6"/>
  <c r="G4836" i="6" s="1"/>
  <c r="B4836" i="6"/>
  <c r="F4835" i="6"/>
  <c r="G4835" i="6" s="1"/>
  <c r="B4835" i="6"/>
  <c r="F4834" i="6"/>
  <c r="G4834" i="6" s="1"/>
  <c r="F4833" i="6"/>
  <c r="G4833" i="6" s="1"/>
  <c r="F4832" i="6"/>
  <c r="G4832" i="6" s="1"/>
  <c r="F4831" i="6"/>
  <c r="G4831" i="6" s="1"/>
  <c r="F4830" i="6"/>
  <c r="G4830" i="6" s="1"/>
  <c r="E4823" i="6"/>
  <c r="G4821" i="6"/>
  <c r="G4820" i="6"/>
  <c r="G4819" i="6"/>
  <c r="G4818" i="6"/>
  <c r="G4817" i="6"/>
  <c r="G4816" i="6"/>
  <c r="G4815" i="6"/>
  <c r="G4814" i="6"/>
  <c r="G4813" i="6"/>
  <c r="G4812" i="6"/>
  <c r="G4807" i="6"/>
  <c r="F4874" i="6" s="1"/>
  <c r="C4807" i="6"/>
  <c r="B4874" i="6" s="1"/>
  <c r="C4806" i="6"/>
  <c r="B4805" i="6"/>
  <c r="G4804" i="6"/>
  <c r="B4804" i="6"/>
  <c r="B4803" i="6"/>
  <c r="B4802" i="6"/>
  <c r="A4799" i="6"/>
  <c r="G4796" i="6"/>
  <c r="B4796" i="6"/>
  <c r="G4795" i="6"/>
  <c r="B4795" i="6"/>
  <c r="G4790" i="6"/>
  <c r="B4790" i="6"/>
  <c r="G4789" i="6"/>
  <c r="B4789" i="6"/>
  <c r="G4788" i="6"/>
  <c r="B4788" i="6"/>
  <c r="G4787" i="6"/>
  <c r="B4787" i="6"/>
  <c r="G4786" i="6"/>
  <c r="B4786" i="6"/>
  <c r="G4785" i="6"/>
  <c r="B4785" i="6"/>
  <c r="G4784" i="6"/>
  <c r="B4784" i="6"/>
  <c r="G4783" i="6"/>
  <c r="B4783" i="6"/>
  <c r="G4782" i="6"/>
  <c r="B4782" i="6"/>
  <c r="G4781" i="6"/>
  <c r="B4781" i="6"/>
  <c r="G4780" i="6"/>
  <c r="B4780" i="6"/>
  <c r="F4775" i="6"/>
  <c r="G4775" i="6" s="1"/>
  <c r="B4775" i="6"/>
  <c r="F4774" i="6"/>
  <c r="G4774" i="6" s="1"/>
  <c r="G4773" i="6"/>
  <c r="B4773" i="6"/>
  <c r="F4772" i="6"/>
  <c r="G4772" i="6" s="1"/>
  <c r="F4771" i="6"/>
  <c r="G4771" i="6" s="1"/>
  <c r="F4770" i="6"/>
  <c r="G4770" i="6" s="1"/>
  <c r="F4769" i="6"/>
  <c r="G4769" i="6" s="1"/>
  <c r="F4764" i="6"/>
  <c r="G4764" i="6" s="1"/>
  <c r="B4764" i="6"/>
  <c r="F4763" i="6"/>
  <c r="G4763" i="6" s="1"/>
  <c r="B4763" i="6"/>
  <c r="F4762" i="6"/>
  <c r="G4762" i="6" s="1"/>
  <c r="B4762" i="6"/>
  <c r="F4761" i="6"/>
  <c r="G4761" i="6" s="1"/>
  <c r="B4761" i="6"/>
  <c r="F4760" i="6"/>
  <c r="G4760" i="6" s="1"/>
  <c r="B4760" i="6"/>
  <c r="F4759" i="6"/>
  <c r="G4759" i="6" s="1"/>
  <c r="F4758" i="6"/>
  <c r="G4758" i="6" s="1"/>
  <c r="F4757" i="6"/>
  <c r="G4757" i="6" s="1"/>
  <c r="F4756" i="6"/>
  <c r="G4756" i="6" s="1"/>
  <c r="F4755" i="6"/>
  <c r="G4755" i="6" s="1"/>
  <c r="E4748" i="6"/>
  <c r="G4746" i="6"/>
  <c r="G4745" i="6"/>
  <c r="G4744" i="6"/>
  <c r="G4743" i="6"/>
  <c r="G4742" i="6"/>
  <c r="G4741" i="6"/>
  <c r="G4740" i="6"/>
  <c r="G4739" i="6"/>
  <c r="G4738" i="6"/>
  <c r="G4737" i="6"/>
  <c r="G4732" i="6"/>
  <c r="F4799" i="6" s="1"/>
  <c r="C4732" i="6"/>
  <c r="B4799" i="6" s="1"/>
  <c r="C4731" i="6"/>
  <c r="B4730" i="6"/>
  <c r="G4729" i="6"/>
  <c r="B4729" i="6"/>
  <c r="B4728" i="6"/>
  <c r="B4727" i="6"/>
  <c r="A4724" i="6"/>
  <c r="G4721" i="6"/>
  <c r="G4722" i="6" s="1"/>
  <c r="B4721" i="6"/>
  <c r="G4720" i="6"/>
  <c r="B4720" i="6"/>
  <c r="G4715" i="6"/>
  <c r="B4715" i="6"/>
  <c r="G4714" i="6"/>
  <c r="B4714" i="6"/>
  <c r="G4713" i="6"/>
  <c r="B4713" i="6"/>
  <c r="G4712" i="6"/>
  <c r="B4712" i="6"/>
  <c r="G4711" i="6"/>
  <c r="B4711" i="6"/>
  <c r="G4710" i="6"/>
  <c r="B4710" i="6"/>
  <c r="G4709" i="6"/>
  <c r="B4709" i="6"/>
  <c r="G4708" i="6"/>
  <c r="B4708" i="6"/>
  <c r="G4707" i="6"/>
  <c r="B4707" i="6"/>
  <c r="G4706" i="6"/>
  <c r="B4706" i="6"/>
  <c r="G4705" i="6"/>
  <c r="G4716" i="6" s="1"/>
  <c r="B4705" i="6"/>
  <c r="F4700" i="6"/>
  <c r="G4700" i="6" s="1"/>
  <c r="B4700" i="6"/>
  <c r="F4699" i="6"/>
  <c r="G4699" i="6" s="1"/>
  <c r="G4698" i="6"/>
  <c r="B4698" i="6"/>
  <c r="F4697" i="6"/>
  <c r="G4697" i="6" s="1"/>
  <c r="F4696" i="6"/>
  <c r="G4696" i="6" s="1"/>
  <c r="F4695" i="6"/>
  <c r="G4695" i="6" s="1"/>
  <c r="F4694" i="6"/>
  <c r="G4694" i="6" s="1"/>
  <c r="F4689" i="6"/>
  <c r="G4689" i="6" s="1"/>
  <c r="B4689" i="6"/>
  <c r="F4688" i="6"/>
  <c r="G4688" i="6" s="1"/>
  <c r="B4688" i="6"/>
  <c r="F4687" i="6"/>
  <c r="G4687" i="6" s="1"/>
  <c r="B4687" i="6"/>
  <c r="F4686" i="6"/>
  <c r="G4686" i="6" s="1"/>
  <c r="B4686" i="6"/>
  <c r="F4685" i="6"/>
  <c r="G4685" i="6" s="1"/>
  <c r="B4685" i="6"/>
  <c r="F4684" i="6"/>
  <c r="G4684" i="6" s="1"/>
  <c r="F4683" i="6"/>
  <c r="G4683" i="6" s="1"/>
  <c r="F4682" i="6"/>
  <c r="G4682" i="6" s="1"/>
  <c r="F4681" i="6"/>
  <c r="G4681" i="6" s="1"/>
  <c r="F4680" i="6"/>
  <c r="G4680" i="6" s="1"/>
  <c r="E4673" i="6"/>
  <c r="G4671" i="6"/>
  <c r="G4670" i="6"/>
  <c r="G4669" i="6"/>
  <c r="G4668" i="6"/>
  <c r="G4667" i="6"/>
  <c r="G4666" i="6"/>
  <c r="G4665" i="6"/>
  <c r="G4664" i="6"/>
  <c r="G4663" i="6"/>
  <c r="G4662" i="6"/>
  <c r="G4657" i="6"/>
  <c r="F4724" i="6" s="1"/>
  <c r="C4657" i="6"/>
  <c r="B4724" i="6" s="1"/>
  <c r="C4656" i="6"/>
  <c r="B4655" i="6"/>
  <c r="G4654" i="6"/>
  <c r="B4654" i="6"/>
  <c r="B4653" i="6"/>
  <c r="B4652" i="6"/>
  <c r="A4649" i="6"/>
  <c r="G4646" i="6"/>
  <c r="B4646" i="6"/>
  <c r="G4645" i="6"/>
  <c r="B4645" i="6"/>
  <c r="G4640" i="6"/>
  <c r="B4640" i="6"/>
  <c r="G4639" i="6"/>
  <c r="B4639" i="6"/>
  <c r="G4638" i="6"/>
  <c r="B4638" i="6"/>
  <c r="G4637" i="6"/>
  <c r="B4637" i="6"/>
  <c r="G4636" i="6"/>
  <c r="B4636" i="6"/>
  <c r="G4635" i="6"/>
  <c r="B4635" i="6"/>
  <c r="G4634" i="6"/>
  <c r="B4634" i="6"/>
  <c r="G4633" i="6"/>
  <c r="B4633" i="6"/>
  <c r="G4632" i="6"/>
  <c r="B4632" i="6"/>
  <c r="G4631" i="6"/>
  <c r="B4631" i="6"/>
  <c r="G4630" i="6"/>
  <c r="B4630" i="6"/>
  <c r="F4625" i="6"/>
  <c r="G4625" i="6" s="1"/>
  <c r="B4625" i="6"/>
  <c r="F4624" i="6"/>
  <c r="G4624" i="6" s="1"/>
  <c r="G4623" i="6"/>
  <c r="B4623" i="6"/>
  <c r="F4622" i="6"/>
  <c r="G4622" i="6" s="1"/>
  <c r="F4621" i="6"/>
  <c r="G4621" i="6" s="1"/>
  <c r="F4620" i="6"/>
  <c r="G4620" i="6" s="1"/>
  <c r="F4619" i="6"/>
  <c r="G4619" i="6" s="1"/>
  <c r="F4614" i="6"/>
  <c r="G4614" i="6" s="1"/>
  <c r="B4614" i="6"/>
  <c r="F4613" i="6"/>
  <c r="G4613" i="6" s="1"/>
  <c r="B4613" i="6"/>
  <c r="F4612" i="6"/>
  <c r="G4612" i="6" s="1"/>
  <c r="B4612" i="6"/>
  <c r="F4611" i="6"/>
  <c r="G4611" i="6" s="1"/>
  <c r="B4611" i="6"/>
  <c r="F4610" i="6"/>
  <c r="G4610" i="6" s="1"/>
  <c r="B4610" i="6"/>
  <c r="F4609" i="6"/>
  <c r="G4609" i="6" s="1"/>
  <c r="F4608" i="6"/>
  <c r="G4608" i="6" s="1"/>
  <c r="F4607" i="6"/>
  <c r="G4607" i="6" s="1"/>
  <c r="F4606" i="6"/>
  <c r="G4606" i="6" s="1"/>
  <c r="F4605" i="6"/>
  <c r="G4605" i="6" s="1"/>
  <c r="E4598" i="6"/>
  <c r="G4596" i="6"/>
  <c r="G4595" i="6"/>
  <c r="G4594" i="6"/>
  <c r="G4593" i="6"/>
  <c r="G4592" i="6"/>
  <c r="G4591" i="6"/>
  <c r="G4590" i="6"/>
  <c r="G4589" i="6"/>
  <c r="G4588" i="6"/>
  <c r="G4587" i="6"/>
  <c r="G4582" i="6"/>
  <c r="F4649" i="6" s="1"/>
  <c r="C4582" i="6"/>
  <c r="B4649" i="6" s="1"/>
  <c r="C4581" i="6"/>
  <c r="B4580" i="6"/>
  <c r="G4579" i="6"/>
  <c r="B4579" i="6"/>
  <c r="B4578" i="6"/>
  <c r="B4577" i="6"/>
  <c r="A4574" i="6"/>
  <c r="G4571" i="6"/>
  <c r="G4572" i="6" s="1"/>
  <c r="B4571" i="6"/>
  <c r="G4570" i="6"/>
  <c r="B4570" i="6"/>
  <c r="G4565" i="6"/>
  <c r="B4565" i="6"/>
  <c r="G4564" i="6"/>
  <c r="B4564" i="6"/>
  <c r="G4563" i="6"/>
  <c r="B4563" i="6"/>
  <c r="G4562" i="6"/>
  <c r="B4562" i="6"/>
  <c r="G4561" i="6"/>
  <c r="B4561" i="6"/>
  <c r="G4560" i="6"/>
  <c r="B4560" i="6"/>
  <c r="G4559" i="6"/>
  <c r="B4559" i="6"/>
  <c r="G4558" i="6"/>
  <c r="B4558" i="6"/>
  <c r="G4557" i="6"/>
  <c r="B4557" i="6"/>
  <c r="G4556" i="6"/>
  <c r="B4556" i="6"/>
  <c r="G4555" i="6"/>
  <c r="G4566" i="6" s="1"/>
  <c r="B4555" i="6"/>
  <c r="F4550" i="6"/>
  <c r="G4550" i="6" s="1"/>
  <c r="B4550" i="6"/>
  <c r="F4549" i="6"/>
  <c r="G4549" i="6" s="1"/>
  <c r="G4548" i="6"/>
  <c r="B4548" i="6"/>
  <c r="F4547" i="6"/>
  <c r="G4547" i="6" s="1"/>
  <c r="F4546" i="6"/>
  <c r="G4546" i="6" s="1"/>
  <c r="F4545" i="6"/>
  <c r="G4545" i="6" s="1"/>
  <c r="F4544" i="6"/>
  <c r="G4544" i="6" s="1"/>
  <c r="F4539" i="6"/>
  <c r="G4539" i="6" s="1"/>
  <c r="B4539" i="6"/>
  <c r="F4538" i="6"/>
  <c r="G4538" i="6" s="1"/>
  <c r="B4538" i="6"/>
  <c r="F4537" i="6"/>
  <c r="G4537" i="6" s="1"/>
  <c r="B4537" i="6"/>
  <c r="F4536" i="6"/>
  <c r="G4536" i="6" s="1"/>
  <c r="B4536" i="6"/>
  <c r="F4535" i="6"/>
  <c r="G4535" i="6" s="1"/>
  <c r="B4535" i="6"/>
  <c r="F4534" i="6"/>
  <c r="G4534" i="6" s="1"/>
  <c r="F4533" i="6"/>
  <c r="G4533" i="6" s="1"/>
  <c r="F4532" i="6"/>
  <c r="G4532" i="6" s="1"/>
  <c r="F4531" i="6"/>
  <c r="G4531" i="6" s="1"/>
  <c r="F4530" i="6"/>
  <c r="G4530" i="6" s="1"/>
  <c r="E4523" i="6"/>
  <c r="G4521" i="6"/>
  <c r="G4520" i="6"/>
  <c r="G4519" i="6"/>
  <c r="G4518" i="6"/>
  <c r="G4517" i="6"/>
  <c r="G4516" i="6"/>
  <c r="G4515" i="6"/>
  <c r="G4514" i="6"/>
  <c r="G4513" i="6"/>
  <c r="G4512" i="6"/>
  <c r="G4507" i="6"/>
  <c r="B4574" i="6"/>
  <c r="C4506" i="6"/>
  <c r="B4505" i="6"/>
  <c r="G4504" i="6"/>
  <c r="B4504" i="6"/>
  <c r="B4503" i="6"/>
  <c r="B4502" i="6"/>
  <c r="A4499" i="6"/>
  <c r="G4496" i="6"/>
  <c r="B4496" i="6"/>
  <c r="G4495" i="6"/>
  <c r="B4495" i="6"/>
  <c r="G4490" i="6"/>
  <c r="B4490" i="6"/>
  <c r="G4489" i="6"/>
  <c r="B4489" i="6"/>
  <c r="G4488" i="6"/>
  <c r="B4488" i="6"/>
  <c r="G4487" i="6"/>
  <c r="B4487" i="6"/>
  <c r="G4486" i="6"/>
  <c r="B4486" i="6"/>
  <c r="G4485" i="6"/>
  <c r="B4485" i="6"/>
  <c r="G4484" i="6"/>
  <c r="B4484" i="6"/>
  <c r="G4483" i="6"/>
  <c r="B4483" i="6"/>
  <c r="G4482" i="6"/>
  <c r="B4482" i="6"/>
  <c r="G4481" i="6"/>
  <c r="B4481" i="6"/>
  <c r="G4480" i="6"/>
  <c r="B4480" i="6"/>
  <c r="F4475" i="6"/>
  <c r="G4475" i="6" s="1"/>
  <c r="B4475" i="6"/>
  <c r="F4474" i="6"/>
  <c r="G4474" i="6" s="1"/>
  <c r="G4473" i="6"/>
  <c r="B4473" i="6"/>
  <c r="F4472" i="6"/>
  <c r="G4472" i="6" s="1"/>
  <c r="F4471" i="6"/>
  <c r="G4471" i="6" s="1"/>
  <c r="F4470" i="6"/>
  <c r="G4470" i="6" s="1"/>
  <c r="F4469" i="6"/>
  <c r="G4469" i="6" s="1"/>
  <c r="F4464" i="6"/>
  <c r="G4464" i="6" s="1"/>
  <c r="B4464" i="6"/>
  <c r="F4463" i="6"/>
  <c r="G4463" i="6" s="1"/>
  <c r="B4463" i="6"/>
  <c r="F4462" i="6"/>
  <c r="G4462" i="6" s="1"/>
  <c r="B4462" i="6"/>
  <c r="F4461" i="6"/>
  <c r="G4461" i="6" s="1"/>
  <c r="B4461" i="6"/>
  <c r="F4460" i="6"/>
  <c r="G4460" i="6" s="1"/>
  <c r="B4460" i="6"/>
  <c r="F4459" i="6"/>
  <c r="G4459" i="6" s="1"/>
  <c r="F4458" i="6"/>
  <c r="G4458" i="6" s="1"/>
  <c r="F4457" i="6"/>
  <c r="G4457" i="6" s="1"/>
  <c r="F4456" i="6"/>
  <c r="G4456" i="6" s="1"/>
  <c r="F4455" i="6"/>
  <c r="G4455" i="6" s="1"/>
  <c r="E4448" i="6"/>
  <c r="G4446" i="6"/>
  <c r="G4445" i="6"/>
  <c r="G4444" i="6"/>
  <c r="G4443" i="6"/>
  <c r="G4442" i="6"/>
  <c r="G4441" i="6"/>
  <c r="G4440" i="6"/>
  <c r="G4439" i="6"/>
  <c r="G4438" i="6"/>
  <c r="G4437" i="6"/>
  <c r="G4432" i="6"/>
  <c r="C4432" i="6"/>
  <c r="B4499" i="6" s="1"/>
  <c r="C4431" i="6"/>
  <c r="B4430" i="6"/>
  <c r="G4429" i="6"/>
  <c r="B4429" i="6"/>
  <c r="B4428" i="6"/>
  <c r="B4427" i="6"/>
  <c r="A4424" i="6"/>
  <c r="G4421" i="6"/>
  <c r="G4422" i="6" s="1"/>
  <c r="B4421" i="6"/>
  <c r="G4420" i="6"/>
  <c r="B4420" i="6"/>
  <c r="G4415" i="6"/>
  <c r="B4415" i="6"/>
  <c r="G4414" i="6"/>
  <c r="B4414" i="6"/>
  <c r="G4413" i="6"/>
  <c r="B4413" i="6"/>
  <c r="G4412" i="6"/>
  <c r="B4412" i="6"/>
  <c r="G4411" i="6"/>
  <c r="B4411" i="6"/>
  <c r="G4410" i="6"/>
  <c r="B4410" i="6"/>
  <c r="G4409" i="6"/>
  <c r="B4409" i="6"/>
  <c r="G4408" i="6"/>
  <c r="B4408" i="6"/>
  <c r="G4407" i="6"/>
  <c r="B4407" i="6"/>
  <c r="G4406" i="6"/>
  <c r="B4406" i="6"/>
  <c r="G4405" i="6"/>
  <c r="B4405" i="6"/>
  <c r="F4400" i="6"/>
  <c r="G4400" i="6" s="1"/>
  <c r="B4400" i="6"/>
  <c r="F4399" i="6"/>
  <c r="G4399" i="6" s="1"/>
  <c r="G4398" i="6"/>
  <c r="B4398" i="6"/>
  <c r="F4397" i="6"/>
  <c r="G4397" i="6" s="1"/>
  <c r="F4396" i="6"/>
  <c r="G4396" i="6" s="1"/>
  <c r="F4395" i="6"/>
  <c r="G4395" i="6" s="1"/>
  <c r="F4394" i="6"/>
  <c r="G4394" i="6" s="1"/>
  <c r="F4389" i="6"/>
  <c r="G4389" i="6" s="1"/>
  <c r="B4389" i="6"/>
  <c r="F4388" i="6"/>
  <c r="G4388" i="6" s="1"/>
  <c r="B4388" i="6"/>
  <c r="F4387" i="6"/>
  <c r="G4387" i="6" s="1"/>
  <c r="B4387" i="6"/>
  <c r="F4386" i="6"/>
  <c r="G4386" i="6" s="1"/>
  <c r="B4386" i="6"/>
  <c r="F4385" i="6"/>
  <c r="G4385" i="6" s="1"/>
  <c r="B4385" i="6"/>
  <c r="F4384" i="6"/>
  <c r="G4384" i="6" s="1"/>
  <c r="F4383" i="6"/>
  <c r="G4383" i="6" s="1"/>
  <c r="F4382" i="6"/>
  <c r="G4382" i="6" s="1"/>
  <c r="F4381" i="6"/>
  <c r="G4381" i="6" s="1"/>
  <c r="F4380" i="6"/>
  <c r="G4380" i="6" s="1"/>
  <c r="E4373" i="6"/>
  <c r="G4371" i="6"/>
  <c r="G4370" i="6"/>
  <c r="G4369" i="6"/>
  <c r="G4368" i="6"/>
  <c r="G4367" i="6"/>
  <c r="G4366" i="6"/>
  <c r="G4365" i="6"/>
  <c r="G4364" i="6"/>
  <c r="G4363" i="6"/>
  <c r="G4362" i="6"/>
  <c r="G4357" i="6"/>
  <c r="C4357" i="6"/>
  <c r="B4424" i="6" s="1"/>
  <c r="C4356" i="6"/>
  <c r="B4355" i="6"/>
  <c r="G4354" i="6"/>
  <c r="B4354" i="6"/>
  <c r="B4353" i="6"/>
  <c r="B4352" i="6"/>
  <c r="A4349" i="6"/>
  <c r="G4346" i="6"/>
  <c r="B4346" i="6"/>
  <c r="G4345" i="6"/>
  <c r="B4345" i="6"/>
  <c r="G4340" i="6"/>
  <c r="B4340" i="6"/>
  <c r="G4339" i="6"/>
  <c r="B4339" i="6"/>
  <c r="G4338" i="6"/>
  <c r="B4338" i="6"/>
  <c r="G4337" i="6"/>
  <c r="B4337" i="6"/>
  <c r="G4336" i="6"/>
  <c r="B4336" i="6"/>
  <c r="G4335" i="6"/>
  <c r="B4335" i="6"/>
  <c r="G4334" i="6"/>
  <c r="B4334" i="6"/>
  <c r="G4333" i="6"/>
  <c r="B4333" i="6"/>
  <c r="G4332" i="6"/>
  <c r="B4332" i="6"/>
  <c r="G4331" i="6"/>
  <c r="B4331" i="6"/>
  <c r="G4330" i="6"/>
  <c r="B4330" i="6"/>
  <c r="F4325" i="6"/>
  <c r="G4325" i="6" s="1"/>
  <c r="B4325" i="6"/>
  <c r="F4324" i="6"/>
  <c r="G4324" i="6" s="1"/>
  <c r="G4323" i="6"/>
  <c r="B4323" i="6"/>
  <c r="F4322" i="6"/>
  <c r="G4322" i="6" s="1"/>
  <c r="F4321" i="6"/>
  <c r="G4321" i="6" s="1"/>
  <c r="F4320" i="6"/>
  <c r="G4320" i="6" s="1"/>
  <c r="F4319" i="6"/>
  <c r="G4319" i="6" s="1"/>
  <c r="F4314" i="6"/>
  <c r="G4314" i="6" s="1"/>
  <c r="B4314" i="6"/>
  <c r="F4313" i="6"/>
  <c r="G4313" i="6" s="1"/>
  <c r="B4313" i="6"/>
  <c r="F4312" i="6"/>
  <c r="G4312" i="6" s="1"/>
  <c r="B4312" i="6"/>
  <c r="F4311" i="6"/>
  <c r="G4311" i="6" s="1"/>
  <c r="B4311" i="6"/>
  <c r="F4310" i="6"/>
  <c r="G4310" i="6" s="1"/>
  <c r="B4310" i="6"/>
  <c r="F4309" i="6"/>
  <c r="G4309" i="6" s="1"/>
  <c r="F4308" i="6"/>
  <c r="G4308" i="6" s="1"/>
  <c r="F4307" i="6"/>
  <c r="G4307" i="6" s="1"/>
  <c r="F4306" i="6"/>
  <c r="G4306" i="6" s="1"/>
  <c r="F4305" i="6"/>
  <c r="G4305" i="6" s="1"/>
  <c r="E4298" i="6"/>
  <c r="G4296" i="6"/>
  <c r="G4295" i="6"/>
  <c r="G4294" i="6"/>
  <c r="G4293" i="6"/>
  <c r="G4292" i="6"/>
  <c r="G4291" i="6"/>
  <c r="G4290" i="6"/>
  <c r="G4289" i="6"/>
  <c r="G4288" i="6"/>
  <c r="G4287" i="6"/>
  <c r="G4282" i="6"/>
  <c r="C4282" i="6"/>
  <c r="B4349" i="6" s="1"/>
  <c r="C4281" i="6"/>
  <c r="B4280" i="6"/>
  <c r="G4279" i="6"/>
  <c r="B4279" i="6"/>
  <c r="B4278" i="6"/>
  <c r="B4277" i="6"/>
  <c r="A4274" i="6"/>
  <c r="G4271" i="6"/>
  <c r="B4271" i="6"/>
  <c r="G4270" i="6"/>
  <c r="B4270" i="6"/>
  <c r="G4265" i="6"/>
  <c r="B4265" i="6"/>
  <c r="G4264" i="6"/>
  <c r="B4264" i="6"/>
  <c r="G4263" i="6"/>
  <c r="B4263" i="6"/>
  <c r="G4262" i="6"/>
  <c r="B4262" i="6"/>
  <c r="G4261" i="6"/>
  <c r="B4261" i="6"/>
  <c r="G4260" i="6"/>
  <c r="B4260" i="6"/>
  <c r="G4259" i="6"/>
  <c r="B4259" i="6"/>
  <c r="G4258" i="6"/>
  <c r="B4258" i="6"/>
  <c r="G4257" i="6"/>
  <c r="B4257" i="6"/>
  <c r="G4256" i="6"/>
  <c r="B4256" i="6"/>
  <c r="G4255" i="6"/>
  <c r="B4255" i="6"/>
  <c r="F4250" i="6"/>
  <c r="G4250" i="6" s="1"/>
  <c r="B4250" i="6"/>
  <c r="F4249" i="6"/>
  <c r="G4249" i="6" s="1"/>
  <c r="G4248" i="6"/>
  <c r="B4248" i="6"/>
  <c r="F4247" i="6"/>
  <c r="G4247" i="6" s="1"/>
  <c r="F4246" i="6"/>
  <c r="G4246" i="6" s="1"/>
  <c r="F4245" i="6"/>
  <c r="G4245" i="6" s="1"/>
  <c r="F4244" i="6"/>
  <c r="G4244" i="6" s="1"/>
  <c r="F4239" i="6"/>
  <c r="G4239" i="6" s="1"/>
  <c r="B4239" i="6"/>
  <c r="F4238" i="6"/>
  <c r="G4238" i="6" s="1"/>
  <c r="B4238" i="6"/>
  <c r="F4237" i="6"/>
  <c r="G4237" i="6" s="1"/>
  <c r="B4237" i="6"/>
  <c r="F4236" i="6"/>
  <c r="G4236" i="6" s="1"/>
  <c r="B4236" i="6"/>
  <c r="F4235" i="6"/>
  <c r="G4235" i="6" s="1"/>
  <c r="B4235" i="6"/>
  <c r="F4234" i="6"/>
  <c r="G4234" i="6" s="1"/>
  <c r="F4233" i="6"/>
  <c r="G4233" i="6" s="1"/>
  <c r="F4232" i="6"/>
  <c r="G4232" i="6" s="1"/>
  <c r="F4231" i="6"/>
  <c r="G4231" i="6" s="1"/>
  <c r="F4230" i="6"/>
  <c r="G4230" i="6" s="1"/>
  <c r="E4223" i="6"/>
  <c r="G4221" i="6"/>
  <c r="G4220" i="6"/>
  <c r="G4219" i="6"/>
  <c r="G4218" i="6"/>
  <c r="G4217" i="6"/>
  <c r="G4216" i="6"/>
  <c r="G4215" i="6"/>
  <c r="G4214" i="6"/>
  <c r="G4213" i="6"/>
  <c r="G4212" i="6"/>
  <c r="G4207" i="6"/>
  <c r="C4207" i="6"/>
  <c r="B4274" i="6" s="1"/>
  <c r="C4206" i="6"/>
  <c r="B4205" i="6"/>
  <c r="G4204" i="6"/>
  <c r="B4204" i="6"/>
  <c r="B4203" i="6"/>
  <c r="B4202" i="6"/>
  <c r="A4199" i="6"/>
  <c r="G4196" i="6"/>
  <c r="B4196" i="6"/>
  <c r="G4195" i="6"/>
  <c r="B4195" i="6"/>
  <c r="G4190" i="6"/>
  <c r="B4190" i="6"/>
  <c r="G4189" i="6"/>
  <c r="B4189" i="6"/>
  <c r="G4188" i="6"/>
  <c r="B4188" i="6"/>
  <c r="G4187" i="6"/>
  <c r="B4187" i="6"/>
  <c r="G4186" i="6"/>
  <c r="B4186" i="6"/>
  <c r="G4185" i="6"/>
  <c r="B4185" i="6"/>
  <c r="G4184" i="6"/>
  <c r="B4184" i="6"/>
  <c r="G4183" i="6"/>
  <c r="B4183" i="6"/>
  <c r="G4182" i="6"/>
  <c r="B4182" i="6"/>
  <c r="G4181" i="6"/>
  <c r="B4181" i="6"/>
  <c r="G4180" i="6"/>
  <c r="B4180" i="6"/>
  <c r="F4175" i="6"/>
  <c r="G4175" i="6" s="1"/>
  <c r="B4175" i="6"/>
  <c r="F4174" i="6"/>
  <c r="G4174" i="6" s="1"/>
  <c r="G4173" i="6"/>
  <c r="B4173" i="6"/>
  <c r="F4172" i="6"/>
  <c r="G4172" i="6" s="1"/>
  <c r="F4171" i="6"/>
  <c r="G4171" i="6" s="1"/>
  <c r="F4170" i="6"/>
  <c r="G4170" i="6" s="1"/>
  <c r="F4169" i="6"/>
  <c r="G4169" i="6" s="1"/>
  <c r="F4164" i="6"/>
  <c r="G4164" i="6" s="1"/>
  <c r="B4164" i="6"/>
  <c r="F4163" i="6"/>
  <c r="G4163" i="6" s="1"/>
  <c r="B4163" i="6"/>
  <c r="F4162" i="6"/>
  <c r="G4162" i="6" s="1"/>
  <c r="B4162" i="6"/>
  <c r="F4161" i="6"/>
  <c r="G4161" i="6" s="1"/>
  <c r="B4161" i="6"/>
  <c r="F4160" i="6"/>
  <c r="G4160" i="6" s="1"/>
  <c r="B4160" i="6"/>
  <c r="F4159" i="6"/>
  <c r="G4159" i="6" s="1"/>
  <c r="F4158" i="6"/>
  <c r="G4158" i="6" s="1"/>
  <c r="F4157" i="6"/>
  <c r="G4157" i="6" s="1"/>
  <c r="F4156" i="6"/>
  <c r="G4156" i="6" s="1"/>
  <c r="F4155" i="6"/>
  <c r="G4155" i="6" s="1"/>
  <c r="E4148" i="6"/>
  <c r="G4146" i="6"/>
  <c r="G4145" i="6"/>
  <c r="G4144" i="6"/>
  <c r="G4143" i="6"/>
  <c r="G4142" i="6"/>
  <c r="G4141" i="6"/>
  <c r="G4140" i="6"/>
  <c r="G4139" i="6"/>
  <c r="G4138" i="6"/>
  <c r="G4137" i="6"/>
  <c r="G4132" i="6"/>
  <c r="C4132" i="6"/>
  <c r="B4199" i="6" s="1"/>
  <c r="C4131" i="6"/>
  <c r="B4130" i="6"/>
  <c r="G4129" i="6"/>
  <c r="B4129" i="6"/>
  <c r="B4128" i="6"/>
  <c r="B4127" i="6"/>
  <c r="A4124" i="6"/>
  <c r="G4121" i="6"/>
  <c r="B4121" i="6"/>
  <c r="G4120" i="6"/>
  <c r="B4120" i="6"/>
  <c r="G4115" i="6"/>
  <c r="B4115" i="6"/>
  <c r="G4114" i="6"/>
  <c r="B4114" i="6"/>
  <c r="G4113" i="6"/>
  <c r="B4113" i="6"/>
  <c r="G4112" i="6"/>
  <c r="B4112" i="6"/>
  <c r="G4111" i="6"/>
  <c r="B4111" i="6"/>
  <c r="G4110" i="6"/>
  <c r="B4110" i="6"/>
  <c r="G4109" i="6"/>
  <c r="B4109" i="6"/>
  <c r="G4108" i="6"/>
  <c r="B4108" i="6"/>
  <c r="G4107" i="6"/>
  <c r="B4107" i="6"/>
  <c r="G4106" i="6"/>
  <c r="B4106" i="6"/>
  <c r="G4105" i="6"/>
  <c r="B4105" i="6"/>
  <c r="F4100" i="6"/>
  <c r="G4100" i="6" s="1"/>
  <c r="B4100" i="6"/>
  <c r="F4099" i="6"/>
  <c r="G4099" i="6" s="1"/>
  <c r="G4098" i="6"/>
  <c r="B4098" i="6"/>
  <c r="F4097" i="6"/>
  <c r="G4097" i="6" s="1"/>
  <c r="F4096" i="6"/>
  <c r="G4096" i="6" s="1"/>
  <c r="F4095" i="6"/>
  <c r="G4095" i="6" s="1"/>
  <c r="F4094" i="6"/>
  <c r="G4094" i="6" s="1"/>
  <c r="F4089" i="6"/>
  <c r="G4089" i="6" s="1"/>
  <c r="B4089" i="6"/>
  <c r="F4088" i="6"/>
  <c r="G4088" i="6" s="1"/>
  <c r="B4088" i="6"/>
  <c r="F4087" i="6"/>
  <c r="G4087" i="6" s="1"/>
  <c r="B4087" i="6"/>
  <c r="F4086" i="6"/>
  <c r="G4086" i="6" s="1"/>
  <c r="B4086" i="6"/>
  <c r="F4085" i="6"/>
  <c r="G4085" i="6" s="1"/>
  <c r="B4085" i="6"/>
  <c r="F4084" i="6"/>
  <c r="G4084" i="6" s="1"/>
  <c r="F4083" i="6"/>
  <c r="G4083" i="6" s="1"/>
  <c r="F4082" i="6"/>
  <c r="G4082" i="6" s="1"/>
  <c r="F4081" i="6"/>
  <c r="G4081" i="6" s="1"/>
  <c r="F4080" i="6"/>
  <c r="G4080" i="6" s="1"/>
  <c r="E4073" i="6"/>
  <c r="G4071" i="6"/>
  <c r="G4070" i="6"/>
  <c r="G4069" i="6"/>
  <c r="G4068" i="6"/>
  <c r="G4067" i="6"/>
  <c r="G4066" i="6"/>
  <c r="G4065" i="6"/>
  <c r="G4064" i="6"/>
  <c r="G4063" i="6"/>
  <c r="G4062" i="6"/>
  <c r="G4057" i="6"/>
  <c r="C4057" i="6"/>
  <c r="B4124" i="6" s="1"/>
  <c r="C4056" i="6"/>
  <c r="B4055" i="6"/>
  <c r="G4054" i="6"/>
  <c r="B4054" i="6"/>
  <c r="B4053" i="6"/>
  <c r="B4052" i="6"/>
  <c r="A4049" i="6"/>
  <c r="G4046" i="6"/>
  <c r="B4046" i="6"/>
  <c r="G4045" i="6"/>
  <c r="G4047" i="6" s="1"/>
  <c r="B4045" i="6"/>
  <c r="G4040" i="6"/>
  <c r="B4040" i="6"/>
  <c r="G4039" i="6"/>
  <c r="B4039" i="6"/>
  <c r="G4038" i="6"/>
  <c r="B4038" i="6"/>
  <c r="G4037" i="6"/>
  <c r="B4037" i="6"/>
  <c r="G4036" i="6"/>
  <c r="B4036" i="6"/>
  <c r="G4035" i="6"/>
  <c r="B4035" i="6"/>
  <c r="G4034" i="6"/>
  <c r="B4034" i="6"/>
  <c r="G4033" i="6"/>
  <c r="B4033" i="6"/>
  <c r="G4032" i="6"/>
  <c r="B4032" i="6"/>
  <c r="G4031" i="6"/>
  <c r="B4031" i="6"/>
  <c r="G4030" i="6"/>
  <c r="B4030" i="6"/>
  <c r="F4025" i="6"/>
  <c r="G4025" i="6" s="1"/>
  <c r="B4025" i="6"/>
  <c r="F4024" i="6"/>
  <c r="G4024" i="6" s="1"/>
  <c r="G4023" i="6"/>
  <c r="B4023" i="6"/>
  <c r="F4022" i="6"/>
  <c r="G4022" i="6" s="1"/>
  <c r="G4021" i="6"/>
  <c r="F4021" i="6"/>
  <c r="F4020" i="6"/>
  <c r="G4020" i="6" s="1"/>
  <c r="F4019" i="6"/>
  <c r="G4019" i="6" s="1"/>
  <c r="F4014" i="6"/>
  <c r="G4014" i="6" s="1"/>
  <c r="B4014" i="6"/>
  <c r="F4013" i="6"/>
  <c r="G4013" i="6" s="1"/>
  <c r="B4013" i="6"/>
  <c r="F4012" i="6"/>
  <c r="G4012" i="6" s="1"/>
  <c r="B4012" i="6"/>
  <c r="F4011" i="6"/>
  <c r="G4011" i="6" s="1"/>
  <c r="B4011" i="6"/>
  <c r="F4010" i="6"/>
  <c r="G4010" i="6" s="1"/>
  <c r="B4010" i="6"/>
  <c r="F4009" i="6"/>
  <c r="G4009" i="6" s="1"/>
  <c r="F4008" i="6"/>
  <c r="G4008" i="6" s="1"/>
  <c r="F4007" i="6"/>
  <c r="G4007" i="6" s="1"/>
  <c r="F4006" i="6"/>
  <c r="G4006" i="6" s="1"/>
  <c r="F4005" i="6"/>
  <c r="G4005" i="6" s="1"/>
  <c r="E3998" i="6"/>
  <c r="G3996" i="6"/>
  <c r="G3995" i="6"/>
  <c r="G3994" i="6"/>
  <c r="G3993" i="6"/>
  <c r="G3992" i="6"/>
  <c r="G3991" i="6"/>
  <c r="G3990" i="6"/>
  <c r="G3989" i="6"/>
  <c r="G3988" i="6"/>
  <c r="G3987" i="6"/>
  <c r="G3982" i="6"/>
  <c r="C3982" i="6"/>
  <c r="B4049" i="6" s="1"/>
  <c r="C3981" i="6"/>
  <c r="B3980" i="6"/>
  <c r="G3979" i="6"/>
  <c r="B3979" i="6"/>
  <c r="B3978" i="6"/>
  <c r="B3977" i="6"/>
  <c r="A3974" i="6"/>
  <c r="G3971" i="6"/>
  <c r="B3971" i="6"/>
  <c r="G3970" i="6"/>
  <c r="B3970" i="6"/>
  <c r="G3965" i="6"/>
  <c r="B3965" i="6"/>
  <c r="G3964" i="6"/>
  <c r="B3964" i="6"/>
  <c r="G3963" i="6"/>
  <c r="B3963" i="6"/>
  <c r="G3962" i="6"/>
  <c r="B3962" i="6"/>
  <c r="G3961" i="6"/>
  <c r="B3961" i="6"/>
  <c r="G3960" i="6"/>
  <c r="B3960" i="6"/>
  <c r="G3959" i="6"/>
  <c r="B3959" i="6"/>
  <c r="G3958" i="6"/>
  <c r="B3958" i="6"/>
  <c r="G3957" i="6"/>
  <c r="B3957" i="6"/>
  <c r="G3956" i="6"/>
  <c r="B3956" i="6"/>
  <c r="G3955" i="6"/>
  <c r="B3955" i="6"/>
  <c r="F3950" i="6"/>
  <c r="G3950" i="6" s="1"/>
  <c r="B3950" i="6"/>
  <c r="F3949" i="6"/>
  <c r="G3949" i="6" s="1"/>
  <c r="G3948" i="6"/>
  <c r="B3948" i="6"/>
  <c r="F3947" i="6"/>
  <c r="G3947" i="6" s="1"/>
  <c r="F3946" i="6"/>
  <c r="G3946" i="6" s="1"/>
  <c r="F3945" i="6"/>
  <c r="G3945" i="6" s="1"/>
  <c r="F3944" i="6"/>
  <c r="G3944" i="6" s="1"/>
  <c r="F3939" i="6"/>
  <c r="G3939" i="6" s="1"/>
  <c r="B3939" i="6"/>
  <c r="F3938" i="6"/>
  <c r="G3938" i="6" s="1"/>
  <c r="B3938" i="6"/>
  <c r="F3937" i="6"/>
  <c r="G3937" i="6" s="1"/>
  <c r="B3937" i="6"/>
  <c r="F3936" i="6"/>
  <c r="G3936" i="6" s="1"/>
  <c r="B3936" i="6"/>
  <c r="F3935" i="6"/>
  <c r="G3935" i="6" s="1"/>
  <c r="B3935" i="6"/>
  <c r="F3934" i="6"/>
  <c r="G3934" i="6" s="1"/>
  <c r="F3933" i="6"/>
  <c r="G3933" i="6" s="1"/>
  <c r="F3932" i="6"/>
  <c r="G3932" i="6" s="1"/>
  <c r="F3931" i="6"/>
  <c r="G3931" i="6" s="1"/>
  <c r="F3930" i="6"/>
  <c r="G3930" i="6" s="1"/>
  <c r="E3923" i="6"/>
  <c r="G3921" i="6"/>
  <c r="G3920" i="6"/>
  <c r="G3919" i="6"/>
  <c r="G3918" i="6"/>
  <c r="G3917" i="6"/>
  <c r="G3916" i="6"/>
  <c r="G3915" i="6"/>
  <c r="G3914" i="6"/>
  <c r="G3913" i="6"/>
  <c r="G3912" i="6"/>
  <c r="G3907" i="6"/>
  <c r="C3907" i="6"/>
  <c r="B3974" i="6" s="1"/>
  <c r="C3906" i="6"/>
  <c r="B3905" i="6"/>
  <c r="G3904" i="6"/>
  <c r="B3904" i="6"/>
  <c r="B3903" i="6"/>
  <c r="B3902" i="6"/>
  <c r="A3899" i="6"/>
  <c r="G3896" i="6"/>
  <c r="B3896" i="6"/>
  <c r="G3895" i="6"/>
  <c r="B3895" i="6"/>
  <c r="G3890" i="6"/>
  <c r="B3890" i="6"/>
  <c r="G3889" i="6"/>
  <c r="B3889" i="6"/>
  <c r="G3888" i="6"/>
  <c r="B3888" i="6"/>
  <c r="G3887" i="6"/>
  <c r="B3887" i="6"/>
  <c r="G3886" i="6"/>
  <c r="B3886" i="6"/>
  <c r="G3885" i="6"/>
  <c r="B3885" i="6"/>
  <c r="G3884" i="6"/>
  <c r="B3884" i="6"/>
  <c r="G3883" i="6"/>
  <c r="B3883" i="6"/>
  <c r="G3882" i="6"/>
  <c r="B3882" i="6"/>
  <c r="G3881" i="6"/>
  <c r="B3881" i="6"/>
  <c r="G3880" i="6"/>
  <c r="B3880" i="6"/>
  <c r="F3875" i="6"/>
  <c r="G3875" i="6" s="1"/>
  <c r="B3875" i="6"/>
  <c r="F3874" i="6"/>
  <c r="G3874" i="6" s="1"/>
  <c r="G3873" i="6"/>
  <c r="B3873" i="6"/>
  <c r="F3872" i="6"/>
  <c r="G3872" i="6" s="1"/>
  <c r="F3871" i="6"/>
  <c r="G3871" i="6" s="1"/>
  <c r="F3870" i="6"/>
  <c r="G3870" i="6" s="1"/>
  <c r="F3869" i="6"/>
  <c r="G3869" i="6" s="1"/>
  <c r="F3864" i="6"/>
  <c r="G3864" i="6" s="1"/>
  <c r="B3864" i="6"/>
  <c r="F3863" i="6"/>
  <c r="G3863" i="6" s="1"/>
  <c r="B3863" i="6"/>
  <c r="F3862" i="6"/>
  <c r="G3862" i="6" s="1"/>
  <c r="B3862" i="6"/>
  <c r="F3861" i="6"/>
  <c r="G3861" i="6" s="1"/>
  <c r="B3861" i="6"/>
  <c r="F3860" i="6"/>
  <c r="G3860" i="6" s="1"/>
  <c r="B3860" i="6"/>
  <c r="F3859" i="6"/>
  <c r="G3859" i="6" s="1"/>
  <c r="F3858" i="6"/>
  <c r="G3858" i="6" s="1"/>
  <c r="F3857" i="6"/>
  <c r="G3857" i="6" s="1"/>
  <c r="F3856" i="6"/>
  <c r="G3856" i="6" s="1"/>
  <c r="F3855" i="6"/>
  <c r="G3855" i="6" s="1"/>
  <c r="E3848" i="6"/>
  <c r="G3846" i="6"/>
  <c r="G3845" i="6"/>
  <c r="G3844" i="6"/>
  <c r="G3843" i="6"/>
  <c r="G3842" i="6"/>
  <c r="G3841" i="6"/>
  <c r="G3840" i="6"/>
  <c r="G3839" i="6"/>
  <c r="G3838" i="6"/>
  <c r="G3837" i="6"/>
  <c r="G3832" i="6"/>
  <c r="F3899" i="6" s="1"/>
  <c r="C3832" i="6"/>
  <c r="B3899" i="6" s="1"/>
  <c r="C3831" i="6"/>
  <c r="B3830" i="6"/>
  <c r="G3829" i="6"/>
  <c r="B3829" i="6"/>
  <c r="B3828" i="6"/>
  <c r="B3827" i="6"/>
  <c r="A3824" i="6"/>
  <c r="G3821" i="6"/>
  <c r="G3822" i="6" s="1"/>
  <c r="B3821" i="6"/>
  <c r="G3820" i="6"/>
  <c r="B3820" i="6"/>
  <c r="G3815" i="6"/>
  <c r="B3815" i="6"/>
  <c r="G3814" i="6"/>
  <c r="B3814" i="6"/>
  <c r="G3813" i="6"/>
  <c r="B3813" i="6"/>
  <c r="G3812" i="6"/>
  <c r="B3812" i="6"/>
  <c r="G3811" i="6"/>
  <c r="B3811" i="6"/>
  <c r="G3810" i="6"/>
  <c r="B3810" i="6"/>
  <c r="G3809" i="6"/>
  <c r="B3809" i="6"/>
  <c r="G3808" i="6"/>
  <c r="B3808" i="6"/>
  <c r="G3807" i="6"/>
  <c r="B3807" i="6"/>
  <c r="G3806" i="6"/>
  <c r="B3806" i="6"/>
  <c r="G3805" i="6"/>
  <c r="G3816" i="6" s="1"/>
  <c r="B3805" i="6"/>
  <c r="F3800" i="6"/>
  <c r="G3800" i="6" s="1"/>
  <c r="B3800" i="6"/>
  <c r="F3799" i="6"/>
  <c r="G3799" i="6" s="1"/>
  <c r="G3798" i="6"/>
  <c r="B3798" i="6"/>
  <c r="F3797" i="6"/>
  <c r="G3797" i="6" s="1"/>
  <c r="F3796" i="6"/>
  <c r="G3796" i="6" s="1"/>
  <c r="F3795" i="6"/>
  <c r="G3795" i="6" s="1"/>
  <c r="F3794" i="6"/>
  <c r="G3794" i="6" s="1"/>
  <c r="F3789" i="6"/>
  <c r="G3789" i="6" s="1"/>
  <c r="B3789" i="6"/>
  <c r="F3788" i="6"/>
  <c r="G3788" i="6" s="1"/>
  <c r="B3788" i="6"/>
  <c r="F3787" i="6"/>
  <c r="G3787" i="6" s="1"/>
  <c r="B3787" i="6"/>
  <c r="F3786" i="6"/>
  <c r="G3786" i="6" s="1"/>
  <c r="B3786" i="6"/>
  <c r="F3785" i="6"/>
  <c r="G3785" i="6" s="1"/>
  <c r="B3785" i="6"/>
  <c r="F3784" i="6"/>
  <c r="G3784" i="6" s="1"/>
  <c r="F3783" i="6"/>
  <c r="G3783" i="6" s="1"/>
  <c r="F3782" i="6"/>
  <c r="G3782" i="6" s="1"/>
  <c r="F3781" i="6"/>
  <c r="G3781" i="6" s="1"/>
  <c r="F3780" i="6"/>
  <c r="G3780" i="6" s="1"/>
  <c r="E3773" i="6"/>
  <c r="G3771" i="6"/>
  <c r="G3770" i="6"/>
  <c r="G3769" i="6"/>
  <c r="G3768" i="6"/>
  <c r="G3767" i="6"/>
  <c r="G3766" i="6"/>
  <c r="G3765" i="6"/>
  <c r="G3764" i="6"/>
  <c r="G3763" i="6"/>
  <c r="G3762" i="6"/>
  <c r="G3757" i="6"/>
  <c r="C3757" i="6"/>
  <c r="B3824" i="6" s="1"/>
  <c r="C3756" i="6"/>
  <c r="B3755" i="6"/>
  <c r="G3754" i="6"/>
  <c r="B3754" i="6"/>
  <c r="B3753" i="6"/>
  <c r="B3752" i="6"/>
  <c r="A3749" i="6"/>
  <c r="G3746" i="6"/>
  <c r="B3746" i="6"/>
  <c r="G3745" i="6"/>
  <c r="B3745" i="6"/>
  <c r="G3740" i="6"/>
  <c r="B3740" i="6"/>
  <c r="G3739" i="6"/>
  <c r="B3739" i="6"/>
  <c r="G3738" i="6"/>
  <c r="B3738" i="6"/>
  <c r="G3737" i="6"/>
  <c r="B3737" i="6"/>
  <c r="G3736" i="6"/>
  <c r="B3736" i="6"/>
  <c r="G3735" i="6"/>
  <c r="B3735" i="6"/>
  <c r="G3734" i="6"/>
  <c r="B3734" i="6"/>
  <c r="G3733" i="6"/>
  <c r="B3733" i="6"/>
  <c r="G3732" i="6"/>
  <c r="B3732" i="6"/>
  <c r="G3731" i="6"/>
  <c r="B3731" i="6"/>
  <c r="G3730" i="6"/>
  <c r="B3730" i="6"/>
  <c r="F3725" i="6"/>
  <c r="G3725" i="6" s="1"/>
  <c r="B3725" i="6"/>
  <c r="F3724" i="6"/>
  <c r="G3724" i="6" s="1"/>
  <c r="G3723" i="6"/>
  <c r="B3723" i="6"/>
  <c r="F3722" i="6"/>
  <c r="G3722" i="6" s="1"/>
  <c r="F3721" i="6"/>
  <c r="G3721" i="6" s="1"/>
  <c r="F3720" i="6"/>
  <c r="G3720" i="6" s="1"/>
  <c r="F3719" i="6"/>
  <c r="G3719" i="6" s="1"/>
  <c r="F3714" i="6"/>
  <c r="G3714" i="6" s="1"/>
  <c r="B3714" i="6"/>
  <c r="F3713" i="6"/>
  <c r="G3713" i="6" s="1"/>
  <c r="B3713" i="6"/>
  <c r="F3712" i="6"/>
  <c r="G3712" i="6" s="1"/>
  <c r="B3712" i="6"/>
  <c r="F3711" i="6"/>
  <c r="G3711" i="6" s="1"/>
  <c r="B3711" i="6"/>
  <c r="F3710" i="6"/>
  <c r="G3710" i="6" s="1"/>
  <c r="B3710" i="6"/>
  <c r="F3709" i="6"/>
  <c r="G3709" i="6" s="1"/>
  <c r="F3708" i="6"/>
  <c r="G3708" i="6" s="1"/>
  <c r="F3707" i="6"/>
  <c r="G3707" i="6" s="1"/>
  <c r="F3706" i="6"/>
  <c r="G3706" i="6" s="1"/>
  <c r="F3705" i="6"/>
  <c r="G3705" i="6" s="1"/>
  <c r="E3698" i="6"/>
  <c r="G3696" i="6"/>
  <c r="G3695" i="6"/>
  <c r="G3694" i="6"/>
  <c r="G3693" i="6"/>
  <c r="G3692" i="6"/>
  <c r="G3691" i="6"/>
  <c r="G3690" i="6"/>
  <c r="G3689" i="6"/>
  <c r="G3688" i="6"/>
  <c r="G3687" i="6"/>
  <c r="G3682" i="6"/>
  <c r="F3749" i="6" s="1"/>
  <c r="C3682" i="6"/>
  <c r="B3749" i="6" s="1"/>
  <c r="C3681" i="6"/>
  <c r="B3680" i="6"/>
  <c r="G3679" i="6"/>
  <c r="B3679" i="6"/>
  <c r="B3678" i="6"/>
  <c r="B3677" i="6"/>
  <c r="A3674" i="6"/>
  <c r="G3671" i="6"/>
  <c r="B3671" i="6"/>
  <c r="G3670" i="6"/>
  <c r="B3670" i="6"/>
  <c r="G3665" i="6"/>
  <c r="B3665" i="6"/>
  <c r="G3664" i="6"/>
  <c r="B3664" i="6"/>
  <c r="G3663" i="6"/>
  <c r="B3663" i="6"/>
  <c r="G3662" i="6"/>
  <c r="B3662" i="6"/>
  <c r="G3661" i="6"/>
  <c r="B3661" i="6"/>
  <c r="G3660" i="6"/>
  <c r="B3660" i="6"/>
  <c r="G3659" i="6"/>
  <c r="B3659" i="6"/>
  <c r="G3658" i="6"/>
  <c r="B3658" i="6"/>
  <c r="G3657" i="6"/>
  <c r="B3657" i="6"/>
  <c r="G3656" i="6"/>
  <c r="B3656" i="6"/>
  <c r="G3655" i="6"/>
  <c r="B3655" i="6"/>
  <c r="F3650" i="6"/>
  <c r="G3650" i="6" s="1"/>
  <c r="B3650" i="6"/>
  <c r="F3649" i="6"/>
  <c r="G3649" i="6" s="1"/>
  <c r="G3648" i="6"/>
  <c r="B3648" i="6"/>
  <c r="F3647" i="6"/>
  <c r="G3647" i="6" s="1"/>
  <c r="F3646" i="6"/>
  <c r="G3646" i="6" s="1"/>
  <c r="F3645" i="6"/>
  <c r="G3645" i="6" s="1"/>
  <c r="F3644" i="6"/>
  <c r="G3644" i="6" s="1"/>
  <c r="F3639" i="6"/>
  <c r="G3639" i="6" s="1"/>
  <c r="B3639" i="6"/>
  <c r="F3638" i="6"/>
  <c r="G3638" i="6" s="1"/>
  <c r="B3638" i="6"/>
  <c r="F3637" i="6"/>
  <c r="G3637" i="6" s="1"/>
  <c r="B3637" i="6"/>
  <c r="F3636" i="6"/>
  <c r="G3636" i="6" s="1"/>
  <c r="B3636" i="6"/>
  <c r="F3635" i="6"/>
  <c r="G3635" i="6" s="1"/>
  <c r="B3635" i="6"/>
  <c r="F3634" i="6"/>
  <c r="G3634" i="6" s="1"/>
  <c r="F3633" i="6"/>
  <c r="G3633" i="6" s="1"/>
  <c r="F3632" i="6"/>
  <c r="G3632" i="6" s="1"/>
  <c r="F3631" i="6"/>
  <c r="G3631" i="6" s="1"/>
  <c r="F3630" i="6"/>
  <c r="G3630" i="6" s="1"/>
  <c r="E3623" i="6"/>
  <c r="G3621" i="6"/>
  <c r="G3620" i="6"/>
  <c r="G3619" i="6"/>
  <c r="G3618" i="6"/>
  <c r="G3617" i="6"/>
  <c r="G3616" i="6"/>
  <c r="G3615" i="6"/>
  <c r="G3614" i="6"/>
  <c r="G3613" i="6"/>
  <c r="G3612" i="6"/>
  <c r="G3607" i="6"/>
  <c r="C3607" i="6"/>
  <c r="B3674" i="6" s="1"/>
  <c r="C3606" i="6"/>
  <c r="B3605" i="6"/>
  <c r="G3604" i="6"/>
  <c r="B3604" i="6"/>
  <c r="B3603" i="6"/>
  <c r="B3602" i="6"/>
  <c r="A3599" i="6"/>
  <c r="G3596" i="6"/>
  <c r="B3596" i="6"/>
  <c r="G3595" i="6"/>
  <c r="B3595" i="6"/>
  <c r="G3590" i="6"/>
  <c r="B3590" i="6"/>
  <c r="G3589" i="6"/>
  <c r="B3589" i="6"/>
  <c r="G3588" i="6"/>
  <c r="B3588" i="6"/>
  <c r="G3587" i="6"/>
  <c r="B3587" i="6"/>
  <c r="G3586" i="6"/>
  <c r="B3586" i="6"/>
  <c r="G3585" i="6"/>
  <c r="B3585" i="6"/>
  <c r="G3584" i="6"/>
  <c r="B3584" i="6"/>
  <c r="G3583" i="6"/>
  <c r="B3583" i="6"/>
  <c r="G3582" i="6"/>
  <c r="B3582" i="6"/>
  <c r="G3581" i="6"/>
  <c r="B3581" i="6"/>
  <c r="G3580" i="6"/>
  <c r="B3580" i="6"/>
  <c r="F3575" i="6"/>
  <c r="G3575" i="6" s="1"/>
  <c r="B3575" i="6"/>
  <c r="F3574" i="6"/>
  <c r="G3574" i="6" s="1"/>
  <c r="G3573" i="6"/>
  <c r="B3573" i="6"/>
  <c r="F3572" i="6"/>
  <c r="G3572" i="6" s="1"/>
  <c r="F3571" i="6"/>
  <c r="G3571" i="6" s="1"/>
  <c r="F3570" i="6"/>
  <c r="G3570" i="6" s="1"/>
  <c r="F3569" i="6"/>
  <c r="G3569" i="6" s="1"/>
  <c r="F3564" i="6"/>
  <c r="G3564" i="6" s="1"/>
  <c r="B3564" i="6"/>
  <c r="F3563" i="6"/>
  <c r="G3563" i="6" s="1"/>
  <c r="B3563" i="6"/>
  <c r="F3562" i="6"/>
  <c r="G3562" i="6" s="1"/>
  <c r="B3562" i="6"/>
  <c r="F3561" i="6"/>
  <c r="G3561" i="6" s="1"/>
  <c r="B3561" i="6"/>
  <c r="F3560" i="6"/>
  <c r="G3560" i="6" s="1"/>
  <c r="B3560" i="6"/>
  <c r="F3559" i="6"/>
  <c r="G3559" i="6" s="1"/>
  <c r="F3558" i="6"/>
  <c r="G3558" i="6" s="1"/>
  <c r="F3557" i="6"/>
  <c r="G3557" i="6" s="1"/>
  <c r="F3556" i="6"/>
  <c r="G3556" i="6" s="1"/>
  <c r="F3555" i="6"/>
  <c r="G3555" i="6" s="1"/>
  <c r="E3548" i="6"/>
  <c r="G3546" i="6"/>
  <c r="G3545" i="6"/>
  <c r="G3544" i="6"/>
  <c r="G3543" i="6"/>
  <c r="G3542" i="6"/>
  <c r="G3541" i="6"/>
  <c r="G3540" i="6"/>
  <c r="G3539" i="6"/>
  <c r="G3538" i="6"/>
  <c r="G3537" i="6"/>
  <c r="G3532" i="6"/>
  <c r="C3532" i="6"/>
  <c r="B3599" i="6" s="1"/>
  <c r="C3531" i="6"/>
  <c r="B3530" i="6"/>
  <c r="G3529" i="6"/>
  <c r="B3529" i="6"/>
  <c r="B3528" i="6"/>
  <c r="B3527" i="6"/>
  <c r="A3524" i="6"/>
  <c r="G3521" i="6"/>
  <c r="B3521" i="6"/>
  <c r="G3520" i="6"/>
  <c r="B3520" i="6"/>
  <c r="G3515" i="6"/>
  <c r="B3515" i="6"/>
  <c r="G3514" i="6"/>
  <c r="B3514" i="6"/>
  <c r="G3513" i="6"/>
  <c r="B3513" i="6"/>
  <c r="G3512" i="6"/>
  <c r="B3512" i="6"/>
  <c r="G3511" i="6"/>
  <c r="B3511" i="6"/>
  <c r="G3510" i="6"/>
  <c r="B3510" i="6"/>
  <c r="G3509" i="6"/>
  <c r="B3509" i="6"/>
  <c r="G3508" i="6"/>
  <c r="B3508" i="6"/>
  <c r="G3507" i="6"/>
  <c r="B3507" i="6"/>
  <c r="G3506" i="6"/>
  <c r="B3506" i="6"/>
  <c r="G3505" i="6"/>
  <c r="B3505" i="6"/>
  <c r="F3500" i="6"/>
  <c r="G3500" i="6" s="1"/>
  <c r="B3500" i="6"/>
  <c r="F3499" i="6"/>
  <c r="G3499" i="6" s="1"/>
  <c r="G3498" i="6"/>
  <c r="B3498" i="6"/>
  <c r="F3497" i="6"/>
  <c r="G3497" i="6" s="1"/>
  <c r="F3496" i="6"/>
  <c r="G3496" i="6" s="1"/>
  <c r="F3495" i="6"/>
  <c r="G3495" i="6" s="1"/>
  <c r="F3494" i="6"/>
  <c r="G3494" i="6" s="1"/>
  <c r="F3489" i="6"/>
  <c r="G3489" i="6" s="1"/>
  <c r="B3489" i="6"/>
  <c r="F3488" i="6"/>
  <c r="G3488" i="6" s="1"/>
  <c r="B3488" i="6"/>
  <c r="F3487" i="6"/>
  <c r="G3487" i="6" s="1"/>
  <c r="B3487" i="6"/>
  <c r="F3486" i="6"/>
  <c r="G3486" i="6" s="1"/>
  <c r="B3486" i="6"/>
  <c r="F3485" i="6"/>
  <c r="G3485" i="6" s="1"/>
  <c r="B3485" i="6"/>
  <c r="F3484" i="6"/>
  <c r="G3484" i="6" s="1"/>
  <c r="F3483" i="6"/>
  <c r="G3483" i="6" s="1"/>
  <c r="F3482" i="6"/>
  <c r="G3482" i="6" s="1"/>
  <c r="F3481" i="6"/>
  <c r="G3481" i="6" s="1"/>
  <c r="F3480" i="6"/>
  <c r="G3480" i="6" s="1"/>
  <c r="E3473" i="6"/>
  <c r="G3471" i="6"/>
  <c r="G3470" i="6"/>
  <c r="G3469" i="6"/>
  <c r="G3468" i="6"/>
  <c r="G3467" i="6"/>
  <c r="G3466" i="6"/>
  <c r="G3465" i="6"/>
  <c r="G3464" i="6"/>
  <c r="G3463" i="6"/>
  <c r="G3462" i="6"/>
  <c r="G3457" i="6"/>
  <c r="E3475" i="6" s="1"/>
  <c r="C3457" i="6"/>
  <c r="B3524" i="6" s="1"/>
  <c r="C3456" i="6"/>
  <c r="B3455" i="6"/>
  <c r="G3454" i="6"/>
  <c r="B3454" i="6"/>
  <c r="B3453" i="6"/>
  <c r="B3452" i="6"/>
  <c r="A3449" i="6"/>
  <c r="G3446" i="6"/>
  <c r="B3446" i="6"/>
  <c r="G3445" i="6"/>
  <c r="B3445" i="6"/>
  <c r="G3440" i="6"/>
  <c r="B3440" i="6"/>
  <c r="G3439" i="6"/>
  <c r="B3439" i="6"/>
  <c r="G3438" i="6"/>
  <c r="B3438" i="6"/>
  <c r="G3437" i="6"/>
  <c r="B3437" i="6"/>
  <c r="G3436" i="6"/>
  <c r="B3436" i="6"/>
  <c r="G3435" i="6"/>
  <c r="B3435" i="6"/>
  <c r="G3434" i="6"/>
  <c r="B3434" i="6"/>
  <c r="G3433" i="6"/>
  <c r="B3433" i="6"/>
  <c r="G3432" i="6"/>
  <c r="B3432" i="6"/>
  <c r="G3431" i="6"/>
  <c r="B3431" i="6"/>
  <c r="G3430" i="6"/>
  <c r="B3430" i="6"/>
  <c r="F3425" i="6"/>
  <c r="G3425" i="6" s="1"/>
  <c r="B3425" i="6"/>
  <c r="F3424" i="6"/>
  <c r="G3424" i="6" s="1"/>
  <c r="G3423" i="6"/>
  <c r="B3423" i="6"/>
  <c r="F3422" i="6"/>
  <c r="G3422" i="6" s="1"/>
  <c r="F3421" i="6"/>
  <c r="G3421" i="6" s="1"/>
  <c r="F3420" i="6"/>
  <c r="G3420" i="6" s="1"/>
  <c r="F3419" i="6"/>
  <c r="G3419" i="6" s="1"/>
  <c r="F3414" i="6"/>
  <c r="G3414" i="6" s="1"/>
  <c r="B3414" i="6"/>
  <c r="F3413" i="6"/>
  <c r="G3413" i="6" s="1"/>
  <c r="B3413" i="6"/>
  <c r="F3412" i="6"/>
  <c r="G3412" i="6" s="1"/>
  <c r="B3412" i="6"/>
  <c r="F3411" i="6"/>
  <c r="G3411" i="6" s="1"/>
  <c r="B3411" i="6"/>
  <c r="G3410" i="6"/>
  <c r="F3410" i="6"/>
  <c r="B3410" i="6"/>
  <c r="F3409" i="6"/>
  <c r="G3409" i="6" s="1"/>
  <c r="F3408" i="6"/>
  <c r="G3408" i="6" s="1"/>
  <c r="F3407" i="6"/>
  <c r="G3407" i="6" s="1"/>
  <c r="F3406" i="6"/>
  <c r="G3406" i="6" s="1"/>
  <c r="F3405" i="6"/>
  <c r="G3405" i="6" s="1"/>
  <c r="E3398" i="6"/>
  <c r="G3396" i="6"/>
  <c r="G3395" i="6"/>
  <c r="G3394" i="6"/>
  <c r="G3393" i="6"/>
  <c r="G3392" i="6"/>
  <c r="G3391" i="6"/>
  <c r="G3390" i="6"/>
  <c r="G3389" i="6"/>
  <c r="G3388" i="6"/>
  <c r="G3387" i="6"/>
  <c r="G3382" i="6"/>
  <c r="C3382" i="6"/>
  <c r="B3449" i="6" s="1"/>
  <c r="C3381" i="6"/>
  <c r="B3380" i="6"/>
  <c r="G3379" i="6"/>
  <c r="B3379" i="6"/>
  <c r="B3378" i="6"/>
  <c r="B3377" i="6"/>
  <c r="A3374" i="6"/>
  <c r="G3372" i="6"/>
  <c r="G3371" i="6"/>
  <c r="B3371" i="6"/>
  <c r="G3370" i="6"/>
  <c r="B3370" i="6"/>
  <c r="G3365" i="6"/>
  <c r="B3365" i="6"/>
  <c r="G3364" i="6"/>
  <c r="B3364" i="6"/>
  <c r="G3363" i="6"/>
  <c r="B3363" i="6"/>
  <c r="G3362" i="6"/>
  <c r="B3362" i="6"/>
  <c r="G3361" i="6"/>
  <c r="B3361" i="6"/>
  <c r="G3360" i="6"/>
  <c r="B3360" i="6"/>
  <c r="G3359" i="6"/>
  <c r="B3359" i="6"/>
  <c r="G3358" i="6"/>
  <c r="B3358" i="6"/>
  <c r="G3357" i="6"/>
  <c r="B3357" i="6"/>
  <c r="G3356" i="6"/>
  <c r="B3356" i="6"/>
  <c r="G3355" i="6"/>
  <c r="B3355" i="6"/>
  <c r="F3350" i="6"/>
  <c r="G3350" i="6" s="1"/>
  <c r="B3350" i="6"/>
  <c r="F3349" i="6"/>
  <c r="G3349" i="6" s="1"/>
  <c r="G3348" i="6"/>
  <c r="B3348" i="6"/>
  <c r="F3347" i="6"/>
  <c r="G3347" i="6" s="1"/>
  <c r="F3346" i="6"/>
  <c r="G3346" i="6" s="1"/>
  <c r="F3345" i="6"/>
  <c r="G3345" i="6" s="1"/>
  <c r="F3344" i="6"/>
  <c r="G3344" i="6" s="1"/>
  <c r="F3339" i="6"/>
  <c r="G3339" i="6" s="1"/>
  <c r="B3339" i="6"/>
  <c r="F3338" i="6"/>
  <c r="G3338" i="6" s="1"/>
  <c r="B3338" i="6"/>
  <c r="F3337" i="6"/>
  <c r="G3337" i="6" s="1"/>
  <c r="B3337" i="6"/>
  <c r="F3336" i="6"/>
  <c r="G3336" i="6" s="1"/>
  <c r="B3336" i="6"/>
  <c r="G3335" i="6"/>
  <c r="F3335" i="6"/>
  <c r="B3335" i="6"/>
  <c r="F3334" i="6"/>
  <c r="G3334" i="6" s="1"/>
  <c r="F3333" i="6"/>
  <c r="G3333" i="6" s="1"/>
  <c r="F3332" i="6"/>
  <c r="G3332" i="6" s="1"/>
  <c r="F3331" i="6"/>
  <c r="G3331" i="6" s="1"/>
  <c r="F3330" i="6"/>
  <c r="G3330" i="6" s="1"/>
  <c r="E3323" i="6"/>
  <c r="G3321" i="6"/>
  <c r="G3320" i="6"/>
  <c r="G3319" i="6"/>
  <c r="G3318" i="6"/>
  <c r="G3317" i="6"/>
  <c r="G3316" i="6"/>
  <c r="G3315" i="6"/>
  <c r="G3314" i="6"/>
  <c r="G3313" i="6"/>
  <c r="G3312" i="6"/>
  <c r="G3307" i="6"/>
  <c r="E3325" i="6" s="1"/>
  <c r="C3307" i="6"/>
  <c r="B3374" i="6" s="1"/>
  <c r="C3306" i="6"/>
  <c r="B3305" i="6"/>
  <c r="G3304" i="6"/>
  <c r="B3304" i="6"/>
  <c r="B3303" i="6"/>
  <c r="B3302" i="6"/>
  <c r="A3299" i="6"/>
  <c r="G3296" i="6"/>
  <c r="B3296" i="6"/>
  <c r="G3295" i="6"/>
  <c r="G3297" i="6" s="1"/>
  <c r="B3295" i="6"/>
  <c r="G3290" i="6"/>
  <c r="B3290" i="6"/>
  <c r="G3289" i="6"/>
  <c r="B3289" i="6"/>
  <c r="G3288" i="6"/>
  <c r="B3288" i="6"/>
  <c r="G3287" i="6"/>
  <c r="B3287" i="6"/>
  <c r="G3286" i="6"/>
  <c r="B3286" i="6"/>
  <c r="G3285" i="6"/>
  <c r="B3285" i="6"/>
  <c r="G3284" i="6"/>
  <c r="B3284" i="6"/>
  <c r="G3283" i="6"/>
  <c r="B3283" i="6"/>
  <c r="G3282" i="6"/>
  <c r="B3282" i="6"/>
  <c r="G3281" i="6"/>
  <c r="B3281" i="6"/>
  <c r="G3280" i="6"/>
  <c r="B3280" i="6"/>
  <c r="F3275" i="6"/>
  <c r="G3275" i="6" s="1"/>
  <c r="B3275" i="6"/>
  <c r="F3274" i="6"/>
  <c r="G3274" i="6" s="1"/>
  <c r="G3273" i="6"/>
  <c r="B3273" i="6"/>
  <c r="F3272" i="6"/>
  <c r="G3272" i="6" s="1"/>
  <c r="G3271" i="6"/>
  <c r="F3271" i="6"/>
  <c r="F3270" i="6"/>
  <c r="G3270" i="6" s="1"/>
  <c r="F3269" i="6"/>
  <c r="G3269" i="6" s="1"/>
  <c r="F3264" i="6"/>
  <c r="G3264" i="6" s="1"/>
  <c r="B3264" i="6"/>
  <c r="F3263" i="6"/>
  <c r="G3263" i="6" s="1"/>
  <c r="B3263" i="6"/>
  <c r="F3262" i="6"/>
  <c r="G3262" i="6" s="1"/>
  <c r="B3262" i="6"/>
  <c r="F3261" i="6"/>
  <c r="G3261" i="6" s="1"/>
  <c r="B3261" i="6"/>
  <c r="F3260" i="6"/>
  <c r="G3260" i="6" s="1"/>
  <c r="B3260" i="6"/>
  <c r="F3259" i="6"/>
  <c r="G3259" i="6" s="1"/>
  <c r="F3258" i="6"/>
  <c r="G3258" i="6" s="1"/>
  <c r="F3257" i="6"/>
  <c r="G3257" i="6" s="1"/>
  <c r="F3256" i="6"/>
  <c r="G3256" i="6" s="1"/>
  <c r="F3255" i="6"/>
  <c r="G3255" i="6" s="1"/>
  <c r="E3248" i="6"/>
  <c r="G3246" i="6"/>
  <c r="G3245" i="6"/>
  <c r="G3244" i="6"/>
  <c r="G3243" i="6"/>
  <c r="G3242" i="6"/>
  <c r="G3241" i="6"/>
  <c r="G3240" i="6"/>
  <c r="G3239" i="6"/>
  <c r="G3238" i="6"/>
  <c r="G3237" i="6"/>
  <c r="G3232" i="6"/>
  <c r="C3232" i="6"/>
  <c r="B3299" i="6" s="1"/>
  <c r="C3231" i="6"/>
  <c r="B3230" i="6"/>
  <c r="G3229" i="6"/>
  <c r="B3229" i="6"/>
  <c r="B3228" i="6"/>
  <c r="B3227" i="6"/>
  <c r="A3224" i="6"/>
  <c r="G3221" i="6"/>
  <c r="B3221" i="6"/>
  <c r="G3220" i="6"/>
  <c r="B3220" i="6"/>
  <c r="G3215" i="6"/>
  <c r="B3215" i="6"/>
  <c r="G3214" i="6"/>
  <c r="B3214" i="6"/>
  <c r="G3213" i="6"/>
  <c r="B3213" i="6"/>
  <c r="G3212" i="6"/>
  <c r="B3212" i="6"/>
  <c r="G3211" i="6"/>
  <c r="B3211" i="6"/>
  <c r="G3210" i="6"/>
  <c r="B3210" i="6"/>
  <c r="G3209" i="6"/>
  <c r="B3209" i="6"/>
  <c r="G3208" i="6"/>
  <c r="B3208" i="6"/>
  <c r="G3207" i="6"/>
  <c r="B3207" i="6"/>
  <c r="G3206" i="6"/>
  <c r="B3206" i="6"/>
  <c r="G3205" i="6"/>
  <c r="B3205" i="6"/>
  <c r="F3200" i="6"/>
  <c r="G3200" i="6" s="1"/>
  <c r="B3200" i="6"/>
  <c r="F3199" i="6"/>
  <c r="G3199" i="6" s="1"/>
  <c r="G3198" i="6"/>
  <c r="B3198" i="6"/>
  <c r="F3197" i="6"/>
  <c r="G3197" i="6" s="1"/>
  <c r="F3196" i="6"/>
  <c r="G3196" i="6" s="1"/>
  <c r="F3195" i="6"/>
  <c r="G3195" i="6" s="1"/>
  <c r="F3194" i="6"/>
  <c r="G3194" i="6" s="1"/>
  <c r="F3189" i="6"/>
  <c r="G3189" i="6" s="1"/>
  <c r="B3189" i="6"/>
  <c r="F3188" i="6"/>
  <c r="G3188" i="6" s="1"/>
  <c r="B3188" i="6"/>
  <c r="F3187" i="6"/>
  <c r="G3187" i="6" s="1"/>
  <c r="B3187" i="6"/>
  <c r="F3186" i="6"/>
  <c r="G3186" i="6" s="1"/>
  <c r="B3186" i="6"/>
  <c r="F3185" i="6"/>
  <c r="G3185" i="6" s="1"/>
  <c r="B3185" i="6"/>
  <c r="F3184" i="6"/>
  <c r="G3184" i="6" s="1"/>
  <c r="F3183" i="6"/>
  <c r="G3183" i="6" s="1"/>
  <c r="F3182" i="6"/>
  <c r="G3182" i="6" s="1"/>
  <c r="F3181" i="6"/>
  <c r="G3181" i="6" s="1"/>
  <c r="F3180" i="6"/>
  <c r="G3180" i="6" s="1"/>
  <c r="E3173" i="6"/>
  <c r="G3171" i="6"/>
  <c r="G3170" i="6"/>
  <c r="G3169" i="6"/>
  <c r="G3168" i="6"/>
  <c r="G3167" i="6"/>
  <c r="G3166" i="6"/>
  <c r="G3165" i="6"/>
  <c r="G3164" i="6"/>
  <c r="G3163" i="6"/>
  <c r="G3162" i="6"/>
  <c r="G3157" i="6"/>
  <c r="F3224" i="6" s="1"/>
  <c r="C3157" i="6"/>
  <c r="B3224" i="6" s="1"/>
  <c r="C3156" i="6"/>
  <c r="B3155" i="6"/>
  <c r="G3154" i="6"/>
  <c r="B3154" i="6"/>
  <c r="B3153" i="6"/>
  <c r="B3152" i="6"/>
  <c r="A3149" i="6"/>
  <c r="G3146" i="6"/>
  <c r="B3146" i="6"/>
  <c r="G3145" i="6"/>
  <c r="B3145" i="6"/>
  <c r="G3140" i="6"/>
  <c r="B3140" i="6"/>
  <c r="G3139" i="6"/>
  <c r="B3139" i="6"/>
  <c r="G3138" i="6"/>
  <c r="B3138" i="6"/>
  <c r="G3137" i="6"/>
  <c r="B3137" i="6"/>
  <c r="G3136" i="6"/>
  <c r="B3136" i="6"/>
  <c r="G3135" i="6"/>
  <c r="B3135" i="6"/>
  <c r="G3134" i="6"/>
  <c r="B3134" i="6"/>
  <c r="G3133" i="6"/>
  <c r="B3133" i="6"/>
  <c r="G3132" i="6"/>
  <c r="B3132" i="6"/>
  <c r="G3131" i="6"/>
  <c r="B3131" i="6"/>
  <c r="G3130" i="6"/>
  <c r="B3130" i="6"/>
  <c r="F3125" i="6"/>
  <c r="G3125" i="6" s="1"/>
  <c r="B3125" i="6"/>
  <c r="F3124" i="6"/>
  <c r="G3124" i="6" s="1"/>
  <c r="G3123" i="6"/>
  <c r="B3123" i="6"/>
  <c r="F3122" i="6"/>
  <c r="G3122" i="6" s="1"/>
  <c r="F3121" i="6"/>
  <c r="G3121" i="6" s="1"/>
  <c r="F3120" i="6"/>
  <c r="G3120" i="6" s="1"/>
  <c r="F3119" i="6"/>
  <c r="G3119" i="6" s="1"/>
  <c r="F3114" i="6"/>
  <c r="G3114" i="6" s="1"/>
  <c r="B3114" i="6"/>
  <c r="F3113" i="6"/>
  <c r="G3113" i="6" s="1"/>
  <c r="B3113" i="6"/>
  <c r="F3112" i="6"/>
  <c r="G3112" i="6" s="1"/>
  <c r="B3112" i="6"/>
  <c r="F3111" i="6"/>
  <c r="G3111" i="6" s="1"/>
  <c r="B3111" i="6"/>
  <c r="G3110" i="6"/>
  <c r="F3110" i="6"/>
  <c r="B3110" i="6"/>
  <c r="F3109" i="6"/>
  <c r="G3109" i="6" s="1"/>
  <c r="F3108" i="6"/>
  <c r="G3108" i="6" s="1"/>
  <c r="F3107" i="6"/>
  <c r="G3107" i="6" s="1"/>
  <c r="F3106" i="6"/>
  <c r="G3106" i="6" s="1"/>
  <c r="F3105" i="6"/>
  <c r="G3105" i="6" s="1"/>
  <c r="E3098" i="6"/>
  <c r="G3096" i="6"/>
  <c r="G3095" i="6"/>
  <c r="G3094" i="6"/>
  <c r="G3093" i="6"/>
  <c r="G3092" i="6"/>
  <c r="G3091" i="6"/>
  <c r="G3090" i="6"/>
  <c r="G3089" i="6"/>
  <c r="G3088" i="6"/>
  <c r="G3087" i="6"/>
  <c r="G3082" i="6"/>
  <c r="C3082" i="6"/>
  <c r="B3149" i="6" s="1"/>
  <c r="C3081" i="6"/>
  <c r="B3080" i="6"/>
  <c r="G3079" i="6"/>
  <c r="B3079" i="6"/>
  <c r="B3078" i="6"/>
  <c r="B3077" i="6"/>
  <c r="A3074" i="6"/>
  <c r="G3071" i="6"/>
  <c r="G3072" i="6" s="1"/>
  <c r="B3071" i="6"/>
  <c r="G3070" i="6"/>
  <c r="B3070" i="6"/>
  <c r="G3065" i="6"/>
  <c r="B3065" i="6"/>
  <c r="G3064" i="6"/>
  <c r="B3064" i="6"/>
  <c r="G3063" i="6"/>
  <c r="B3063" i="6"/>
  <c r="G3062" i="6"/>
  <c r="B3062" i="6"/>
  <c r="G3061" i="6"/>
  <c r="B3061" i="6"/>
  <c r="G3060" i="6"/>
  <c r="B3060" i="6"/>
  <c r="G3059" i="6"/>
  <c r="B3059" i="6"/>
  <c r="G3058" i="6"/>
  <c r="B3058" i="6"/>
  <c r="G3057" i="6"/>
  <c r="B3057" i="6"/>
  <c r="G3056" i="6"/>
  <c r="B3056" i="6"/>
  <c r="G3055" i="6"/>
  <c r="G3066" i="6" s="1"/>
  <c r="B3055" i="6"/>
  <c r="F3050" i="6"/>
  <c r="G3050" i="6" s="1"/>
  <c r="B3050" i="6"/>
  <c r="F3049" i="6"/>
  <c r="G3049" i="6" s="1"/>
  <c r="G3048" i="6"/>
  <c r="B3048" i="6"/>
  <c r="F3047" i="6"/>
  <c r="G3047" i="6" s="1"/>
  <c r="F3046" i="6"/>
  <c r="G3046" i="6" s="1"/>
  <c r="F3045" i="6"/>
  <c r="G3045" i="6" s="1"/>
  <c r="F3044" i="6"/>
  <c r="G3044" i="6" s="1"/>
  <c r="F3039" i="6"/>
  <c r="G3039" i="6" s="1"/>
  <c r="B3039" i="6"/>
  <c r="F3038" i="6"/>
  <c r="G3038" i="6" s="1"/>
  <c r="B3038" i="6"/>
  <c r="F3037" i="6"/>
  <c r="G3037" i="6" s="1"/>
  <c r="B3037" i="6"/>
  <c r="F3036" i="6"/>
  <c r="G3036" i="6" s="1"/>
  <c r="B3036" i="6"/>
  <c r="F3035" i="6"/>
  <c r="G3035" i="6" s="1"/>
  <c r="B3035" i="6"/>
  <c r="F3034" i="6"/>
  <c r="G3034" i="6" s="1"/>
  <c r="F3033" i="6"/>
  <c r="G3033" i="6" s="1"/>
  <c r="F3032" i="6"/>
  <c r="G3032" i="6" s="1"/>
  <c r="F3031" i="6"/>
  <c r="G3031" i="6" s="1"/>
  <c r="F3030" i="6"/>
  <c r="G3030" i="6" s="1"/>
  <c r="E3023" i="6"/>
  <c r="G3021" i="6"/>
  <c r="G3020" i="6"/>
  <c r="G3019" i="6"/>
  <c r="G3018" i="6"/>
  <c r="G3017" i="6"/>
  <c r="G3016" i="6"/>
  <c r="G3015" i="6"/>
  <c r="G3014" i="6"/>
  <c r="G3013" i="6"/>
  <c r="G3012" i="6"/>
  <c r="G3007" i="6"/>
  <c r="E3025" i="6" s="1"/>
  <c r="C3007" i="6"/>
  <c r="B3074" i="6" s="1"/>
  <c r="C3006" i="6"/>
  <c r="B3005" i="6"/>
  <c r="G3004" i="6"/>
  <c r="B3004" i="6"/>
  <c r="B3003" i="6"/>
  <c r="B3002" i="6"/>
  <c r="A2999" i="6"/>
  <c r="G2996" i="6"/>
  <c r="B2996" i="6"/>
  <c r="G2995" i="6"/>
  <c r="B2995" i="6"/>
  <c r="G2990" i="6"/>
  <c r="B2990" i="6"/>
  <c r="G2989" i="6"/>
  <c r="B2989" i="6"/>
  <c r="G2988" i="6"/>
  <c r="B2988" i="6"/>
  <c r="G2987" i="6"/>
  <c r="B2987" i="6"/>
  <c r="G2986" i="6"/>
  <c r="B2986" i="6"/>
  <c r="G2985" i="6"/>
  <c r="B2985" i="6"/>
  <c r="G2984" i="6"/>
  <c r="B2984" i="6"/>
  <c r="G2983" i="6"/>
  <c r="B2983" i="6"/>
  <c r="G2982" i="6"/>
  <c r="B2982" i="6"/>
  <c r="G2981" i="6"/>
  <c r="B2981" i="6"/>
  <c r="G2980" i="6"/>
  <c r="B2980" i="6"/>
  <c r="F2975" i="6"/>
  <c r="G2975" i="6" s="1"/>
  <c r="B2975" i="6"/>
  <c r="F2974" i="6"/>
  <c r="G2974" i="6" s="1"/>
  <c r="G2973" i="6"/>
  <c r="B2973" i="6"/>
  <c r="F2972" i="6"/>
  <c r="G2972" i="6" s="1"/>
  <c r="F2971" i="6"/>
  <c r="G2971" i="6" s="1"/>
  <c r="F2970" i="6"/>
  <c r="G2970" i="6" s="1"/>
  <c r="F2969" i="6"/>
  <c r="G2969" i="6" s="1"/>
  <c r="F2964" i="6"/>
  <c r="G2964" i="6" s="1"/>
  <c r="B2964" i="6"/>
  <c r="F2963" i="6"/>
  <c r="G2963" i="6" s="1"/>
  <c r="B2963" i="6"/>
  <c r="F2962" i="6"/>
  <c r="G2962" i="6" s="1"/>
  <c r="B2962" i="6"/>
  <c r="F2961" i="6"/>
  <c r="G2961" i="6" s="1"/>
  <c r="B2961" i="6"/>
  <c r="F2960" i="6"/>
  <c r="G2960" i="6" s="1"/>
  <c r="B2960" i="6"/>
  <c r="F2959" i="6"/>
  <c r="G2959" i="6" s="1"/>
  <c r="F2958" i="6"/>
  <c r="G2958" i="6" s="1"/>
  <c r="F2957" i="6"/>
  <c r="G2957" i="6" s="1"/>
  <c r="F2956" i="6"/>
  <c r="G2956" i="6" s="1"/>
  <c r="F2955" i="6"/>
  <c r="G2955" i="6" s="1"/>
  <c r="E2948" i="6"/>
  <c r="G2946" i="6"/>
  <c r="G2945" i="6"/>
  <c r="G2944" i="6"/>
  <c r="G2943" i="6"/>
  <c r="G2942" i="6"/>
  <c r="G2941" i="6"/>
  <c r="G2940" i="6"/>
  <c r="G2939" i="6"/>
  <c r="G2938" i="6"/>
  <c r="G2937" i="6"/>
  <c r="G2932" i="6"/>
  <c r="C2932" i="6"/>
  <c r="B2999" i="6" s="1"/>
  <c r="C2931" i="6"/>
  <c r="B2930" i="6"/>
  <c r="G2929" i="6"/>
  <c r="B2929" i="6"/>
  <c r="B2928" i="6"/>
  <c r="B2927" i="6"/>
  <c r="A2924" i="6"/>
  <c r="G2921" i="6"/>
  <c r="B2921" i="6"/>
  <c r="G2920" i="6"/>
  <c r="B2920" i="6"/>
  <c r="G2915" i="6"/>
  <c r="B2915" i="6"/>
  <c r="G2914" i="6"/>
  <c r="B2914" i="6"/>
  <c r="G2913" i="6"/>
  <c r="B2913" i="6"/>
  <c r="G2912" i="6"/>
  <c r="B2912" i="6"/>
  <c r="G2911" i="6"/>
  <c r="B2911" i="6"/>
  <c r="G2910" i="6"/>
  <c r="B2910" i="6"/>
  <c r="G2909" i="6"/>
  <c r="B2909" i="6"/>
  <c r="G2908" i="6"/>
  <c r="B2908" i="6"/>
  <c r="G2907" i="6"/>
  <c r="B2907" i="6"/>
  <c r="G2906" i="6"/>
  <c r="B2906" i="6"/>
  <c r="G2905" i="6"/>
  <c r="B2905" i="6"/>
  <c r="F2900" i="6"/>
  <c r="G2900" i="6" s="1"/>
  <c r="B2900" i="6"/>
  <c r="F2899" i="6"/>
  <c r="G2899" i="6" s="1"/>
  <c r="G2898" i="6"/>
  <c r="B2898" i="6"/>
  <c r="F2897" i="6"/>
  <c r="G2897" i="6" s="1"/>
  <c r="F2896" i="6"/>
  <c r="G2896" i="6" s="1"/>
  <c r="F2895" i="6"/>
  <c r="G2895" i="6" s="1"/>
  <c r="F2894" i="6"/>
  <c r="G2894" i="6" s="1"/>
  <c r="F2889" i="6"/>
  <c r="G2889" i="6" s="1"/>
  <c r="B2889" i="6"/>
  <c r="F2888" i="6"/>
  <c r="G2888" i="6" s="1"/>
  <c r="B2888" i="6"/>
  <c r="F2887" i="6"/>
  <c r="G2887" i="6" s="1"/>
  <c r="B2887" i="6"/>
  <c r="F2886" i="6"/>
  <c r="G2886" i="6" s="1"/>
  <c r="B2886" i="6"/>
  <c r="F2885" i="6"/>
  <c r="G2885" i="6" s="1"/>
  <c r="B2885" i="6"/>
  <c r="F2884" i="6"/>
  <c r="G2884" i="6" s="1"/>
  <c r="F2883" i="6"/>
  <c r="G2883" i="6" s="1"/>
  <c r="F2882" i="6"/>
  <c r="G2882" i="6" s="1"/>
  <c r="F2881" i="6"/>
  <c r="G2881" i="6" s="1"/>
  <c r="F2880" i="6"/>
  <c r="G2880" i="6" s="1"/>
  <c r="E2873" i="6"/>
  <c r="G2871" i="6"/>
  <c r="G2870" i="6"/>
  <c r="G2869" i="6"/>
  <c r="G2868" i="6"/>
  <c r="G2867" i="6"/>
  <c r="G2866" i="6"/>
  <c r="G2865" i="6"/>
  <c r="G2864" i="6"/>
  <c r="G2863" i="6"/>
  <c r="G2862" i="6"/>
  <c r="G2857" i="6"/>
  <c r="F2924" i="6" s="1"/>
  <c r="C2857" i="6"/>
  <c r="B2924" i="6" s="1"/>
  <c r="C2856" i="6"/>
  <c r="B2855" i="6"/>
  <c r="G2854" i="6"/>
  <c r="B2854" i="6"/>
  <c r="B2853" i="6"/>
  <c r="B2852" i="6"/>
  <c r="A2849" i="6"/>
  <c r="G2846" i="6"/>
  <c r="B2846" i="6"/>
  <c r="G2845" i="6"/>
  <c r="B2845" i="6"/>
  <c r="G2840" i="6"/>
  <c r="B2840" i="6"/>
  <c r="G2839" i="6"/>
  <c r="B2839" i="6"/>
  <c r="G2838" i="6"/>
  <c r="B2838" i="6"/>
  <c r="G2837" i="6"/>
  <c r="B2837" i="6"/>
  <c r="G2836" i="6"/>
  <c r="B2836" i="6"/>
  <c r="G2835" i="6"/>
  <c r="B2835" i="6"/>
  <c r="G2834" i="6"/>
  <c r="B2834" i="6"/>
  <c r="G2833" i="6"/>
  <c r="B2833" i="6"/>
  <c r="G2832" i="6"/>
  <c r="B2832" i="6"/>
  <c r="G2831" i="6"/>
  <c r="B2831" i="6"/>
  <c r="G2830" i="6"/>
  <c r="B2830" i="6"/>
  <c r="F2825" i="6"/>
  <c r="G2825" i="6" s="1"/>
  <c r="B2825" i="6"/>
  <c r="F2824" i="6"/>
  <c r="G2824" i="6" s="1"/>
  <c r="G2823" i="6"/>
  <c r="B2823" i="6"/>
  <c r="F2822" i="6"/>
  <c r="G2822" i="6" s="1"/>
  <c r="F2821" i="6"/>
  <c r="G2821" i="6" s="1"/>
  <c r="F2820" i="6"/>
  <c r="G2820" i="6" s="1"/>
  <c r="F2819" i="6"/>
  <c r="G2819" i="6" s="1"/>
  <c r="F2814" i="6"/>
  <c r="G2814" i="6" s="1"/>
  <c r="B2814" i="6"/>
  <c r="F2813" i="6"/>
  <c r="G2813" i="6" s="1"/>
  <c r="B2813" i="6"/>
  <c r="F2812" i="6"/>
  <c r="G2812" i="6" s="1"/>
  <c r="B2812" i="6"/>
  <c r="F2811" i="6"/>
  <c r="G2811" i="6" s="1"/>
  <c r="B2811" i="6"/>
  <c r="F2810" i="6"/>
  <c r="G2810" i="6" s="1"/>
  <c r="B2810" i="6"/>
  <c r="F2809" i="6"/>
  <c r="G2809" i="6" s="1"/>
  <c r="F2808" i="6"/>
  <c r="G2808" i="6" s="1"/>
  <c r="F2807" i="6"/>
  <c r="G2807" i="6" s="1"/>
  <c r="F2806" i="6"/>
  <c r="G2806" i="6" s="1"/>
  <c r="F2805" i="6"/>
  <c r="G2805" i="6" s="1"/>
  <c r="E2798" i="6"/>
  <c r="G2796" i="6"/>
  <c r="G2795" i="6"/>
  <c r="G2794" i="6"/>
  <c r="G2793" i="6"/>
  <c r="G2792" i="6"/>
  <c r="G2791" i="6"/>
  <c r="G2790" i="6"/>
  <c r="G2789" i="6"/>
  <c r="G2788" i="6"/>
  <c r="G2787" i="6"/>
  <c r="G2782" i="6"/>
  <c r="C2782" i="6"/>
  <c r="B2849" i="6" s="1"/>
  <c r="C2781" i="6"/>
  <c r="B2780" i="6"/>
  <c r="G2779" i="6"/>
  <c r="B2779" i="6"/>
  <c r="B2778" i="6"/>
  <c r="B2777" i="6"/>
  <c r="A2774" i="6"/>
  <c r="G2771" i="6"/>
  <c r="B2771" i="6"/>
  <c r="G2770" i="6"/>
  <c r="B2770" i="6"/>
  <c r="G2765" i="6"/>
  <c r="B2765" i="6"/>
  <c r="G2764" i="6"/>
  <c r="B2764" i="6"/>
  <c r="G2763" i="6"/>
  <c r="B2763" i="6"/>
  <c r="G2762" i="6"/>
  <c r="B2762" i="6"/>
  <c r="G2761" i="6"/>
  <c r="B2761" i="6"/>
  <c r="G2760" i="6"/>
  <c r="B2760" i="6"/>
  <c r="G2759" i="6"/>
  <c r="B2759" i="6"/>
  <c r="G2758" i="6"/>
  <c r="B2758" i="6"/>
  <c r="G2757" i="6"/>
  <c r="B2757" i="6"/>
  <c r="G2756" i="6"/>
  <c r="B2756" i="6"/>
  <c r="G2755" i="6"/>
  <c r="B2755" i="6"/>
  <c r="F2750" i="6"/>
  <c r="G2750" i="6" s="1"/>
  <c r="B2750" i="6"/>
  <c r="F2749" i="6"/>
  <c r="G2749" i="6" s="1"/>
  <c r="G2748" i="6"/>
  <c r="B2748" i="6"/>
  <c r="F2747" i="6"/>
  <c r="G2747" i="6" s="1"/>
  <c r="F2746" i="6"/>
  <c r="G2746" i="6" s="1"/>
  <c r="F2745" i="6"/>
  <c r="G2745" i="6" s="1"/>
  <c r="F2744" i="6"/>
  <c r="G2744" i="6" s="1"/>
  <c r="F2739" i="6"/>
  <c r="G2739" i="6" s="1"/>
  <c r="B2739" i="6"/>
  <c r="F2738" i="6"/>
  <c r="G2738" i="6" s="1"/>
  <c r="B2738" i="6"/>
  <c r="F2737" i="6"/>
  <c r="G2737" i="6" s="1"/>
  <c r="B2737" i="6"/>
  <c r="F2736" i="6"/>
  <c r="G2736" i="6" s="1"/>
  <c r="B2736" i="6"/>
  <c r="F2735" i="6"/>
  <c r="G2735" i="6" s="1"/>
  <c r="B2735" i="6"/>
  <c r="F2734" i="6"/>
  <c r="G2734" i="6" s="1"/>
  <c r="F2733" i="6"/>
  <c r="G2733" i="6" s="1"/>
  <c r="F2732" i="6"/>
  <c r="G2732" i="6" s="1"/>
  <c r="F2731" i="6"/>
  <c r="G2731" i="6" s="1"/>
  <c r="F2730" i="6"/>
  <c r="G2730" i="6" s="1"/>
  <c r="E2723" i="6"/>
  <c r="G2721" i="6"/>
  <c r="G2720" i="6"/>
  <c r="G2719" i="6"/>
  <c r="G2718" i="6"/>
  <c r="G2717" i="6"/>
  <c r="G2716" i="6"/>
  <c r="G2715" i="6"/>
  <c r="G2714" i="6"/>
  <c r="G2713" i="6"/>
  <c r="G2712" i="6"/>
  <c r="G2707" i="6"/>
  <c r="E2725" i="6" s="1"/>
  <c r="C2707" i="6"/>
  <c r="B2774" i="6" s="1"/>
  <c r="C2706" i="6"/>
  <c r="B2705" i="6"/>
  <c r="G2704" i="6"/>
  <c r="B2704" i="6"/>
  <c r="B2703" i="6"/>
  <c r="B2702" i="6"/>
  <c r="A2699" i="6"/>
  <c r="G2696" i="6"/>
  <c r="B2696" i="6"/>
  <c r="G2695" i="6"/>
  <c r="B2695" i="6"/>
  <c r="G2690" i="6"/>
  <c r="B2690" i="6"/>
  <c r="G2689" i="6"/>
  <c r="B2689" i="6"/>
  <c r="G2688" i="6"/>
  <c r="B2688" i="6"/>
  <c r="G2687" i="6"/>
  <c r="B2687" i="6"/>
  <c r="G2686" i="6"/>
  <c r="B2686" i="6"/>
  <c r="G2685" i="6"/>
  <c r="B2685" i="6"/>
  <c r="G2684" i="6"/>
  <c r="B2684" i="6"/>
  <c r="G2683" i="6"/>
  <c r="B2683" i="6"/>
  <c r="G2682" i="6"/>
  <c r="B2682" i="6"/>
  <c r="G2681" i="6"/>
  <c r="B2681" i="6"/>
  <c r="G2680" i="6"/>
  <c r="B2680" i="6"/>
  <c r="F2675" i="6"/>
  <c r="G2675" i="6" s="1"/>
  <c r="B2675" i="6"/>
  <c r="F2674" i="6"/>
  <c r="G2674" i="6" s="1"/>
  <c r="G2673" i="6"/>
  <c r="B2673" i="6"/>
  <c r="F2672" i="6"/>
  <c r="G2672" i="6" s="1"/>
  <c r="F2671" i="6"/>
  <c r="G2671" i="6" s="1"/>
  <c r="F2670" i="6"/>
  <c r="G2670" i="6" s="1"/>
  <c r="F2669" i="6"/>
  <c r="G2669" i="6" s="1"/>
  <c r="F2664" i="6"/>
  <c r="G2664" i="6" s="1"/>
  <c r="B2664" i="6"/>
  <c r="F2663" i="6"/>
  <c r="G2663" i="6" s="1"/>
  <c r="B2663" i="6"/>
  <c r="F2662" i="6"/>
  <c r="G2662" i="6" s="1"/>
  <c r="B2662" i="6"/>
  <c r="F2661" i="6"/>
  <c r="G2661" i="6" s="1"/>
  <c r="B2661" i="6"/>
  <c r="F2660" i="6"/>
  <c r="G2660" i="6" s="1"/>
  <c r="B2660" i="6"/>
  <c r="F2659" i="6"/>
  <c r="G2659" i="6" s="1"/>
  <c r="F2658" i="6"/>
  <c r="G2658" i="6" s="1"/>
  <c r="F2657" i="6"/>
  <c r="G2657" i="6" s="1"/>
  <c r="F2656" i="6"/>
  <c r="G2656" i="6" s="1"/>
  <c r="F2655" i="6"/>
  <c r="G2655" i="6" s="1"/>
  <c r="E2648" i="6"/>
  <c r="G2646" i="6"/>
  <c r="G2645" i="6"/>
  <c r="G2644" i="6"/>
  <c r="G2643" i="6"/>
  <c r="G2642" i="6"/>
  <c r="G2641" i="6"/>
  <c r="G2640" i="6"/>
  <c r="G2639" i="6"/>
  <c r="G2638" i="6"/>
  <c r="G2637" i="6"/>
  <c r="G2632" i="6"/>
  <c r="C2632" i="6"/>
  <c r="B2699" i="6" s="1"/>
  <c r="C2631" i="6"/>
  <c r="B2630" i="6"/>
  <c r="G2629" i="6"/>
  <c r="B2629" i="6"/>
  <c r="B2628" i="6"/>
  <c r="B2627" i="6"/>
  <c r="A2624" i="6"/>
  <c r="G2621" i="6"/>
  <c r="B2621" i="6"/>
  <c r="G2620" i="6"/>
  <c r="B2620" i="6"/>
  <c r="G2615" i="6"/>
  <c r="B2615" i="6"/>
  <c r="G2614" i="6"/>
  <c r="B2614" i="6"/>
  <c r="G2613" i="6"/>
  <c r="B2613" i="6"/>
  <c r="G2612" i="6"/>
  <c r="B2612" i="6"/>
  <c r="G2611" i="6"/>
  <c r="B2611" i="6"/>
  <c r="G2610" i="6"/>
  <c r="B2610" i="6"/>
  <c r="G2609" i="6"/>
  <c r="B2609" i="6"/>
  <c r="G2608" i="6"/>
  <c r="B2608" i="6"/>
  <c r="G2607" i="6"/>
  <c r="B2607" i="6"/>
  <c r="G2606" i="6"/>
  <c r="B2606" i="6"/>
  <c r="G2605" i="6"/>
  <c r="B2605" i="6"/>
  <c r="F2600" i="6"/>
  <c r="G2600" i="6" s="1"/>
  <c r="B2600" i="6"/>
  <c r="F2599" i="6"/>
  <c r="G2599" i="6" s="1"/>
  <c r="G2598" i="6"/>
  <c r="B2598" i="6"/>
  <c r="F2597" i="6"/>
  <c r="G2597" i="6" s="1"/>
  <c r="F2596" i="6"/>
  <c r="G2596" i="6" s="1"/>
  <c r="F2595" i="6"/>
  <c r="G2595" i="6" s="1"/>
  <c r="F2594" i="6"/>
  <c r="G2594" i="6" s="1"/>
  <c r="F2589" i="6"/>
  <c r="G2589" i="6" s="1"/>
  <c r="B2589" i="6"/>
  <c r="F2588" i="6"/>
  <c r="G2588" i="6" s="1"/>
  <c r="B2588" i="6"/>
  <c r="F2587" i="6"/>
  <c r="G2587" i="6" s="1"/>
  <c r="B2587" i="6"/>
  <c r="F2586" i="6"/>
  <c r="G2586" i="6" s="1"/>
  <c r="B2586" i="6"/>
  <c r="F2585" i="6"/>
  <c r="G2585" i="6" s="1"/>
  <c r="B2585" i="6"/>
  <c r="F2584" i="6"/>
  <c r="G2584" i="6" s="1"/>
  <c r="F2583" i="6"/>
  <c r="G2583" i="6" s="1"/>
  <c r="F2582" i="6"/>
  <c r="G2582" i="6" s="1"/>
  <c r="F2581" i="6"/>
  <c r="G2581" i="6" s="1"/>
  <c r="F2580" i="6"/>
  <c r="G2580" i="6" s="1"/>
  <c r="E2573" i="6"/>
  <c r="G2571" i="6"/>
  <c r="G2570" i="6"/>
  <c r="G2569" i="6"/>
  <c r="G2568" i="6"/>
  <c r="G2567" i="6"/>
  <c r="G2566" i="6"/>
  <c r="G2565" i="6"/>
  <c r="G2564" i="6"/>
  <c r="G2563" i="6"/>
  <c r="G2562" i="6"/>
  <c r="G2557" i="6"/>
  <c r="C2557" i="6"/>
  <c r="B2624" i="6" s="1"/>
  <c r="C2556" i="6"/>
  <c r="B2555" i="6"/>
  <c r="G2554" i="6"/>
  <c r="B2554" i="6"/>
  <c r="B2553" i="6"/>
  <c r="B2552" i="6"/>
  <c r="A2549" i="6"/>
  <c r="G2546" i="6"/>
  <c r="B2546" i="6"/>
  <c r="G2545" i="6"/>
  <c r="B2545" i="6"/>
  <c r="G2540" i="6"/>
  <c r="B2540" i="6"/>
  <c r="G2539" i="6"/>
  <c r="B2539" i="6"/>
  <c r="G2538" i="6"/>
  <c r="B2538" i="6"/>
  <c r="G2537" i="6"/>
  <c r="B2537" i="6"/>
  <c r="G2536" i="6"/>
  <c r="B2536" i="6"/>
  <c r="G2535" i="6"/>
  <c r="B2535" i="6"/>
  <c r="G2534" i="6"/>
  <c r="B2534" i="6"/>
  <c r="G2533" i="6"/>
  <c r="B2533" i="6"/>
  <c r="G2532" i="6"/>
  <c r="B2532" i="6"/>
  <c r="G2531" i="6"/>
  <c r="B2531" i="6"/>
  <c r="G2530" i="6"/>
  <c r="G2541" i="6" s="1"/>
  <c r="B2530" i="6"/>
  <c r="F2525" i="6"/>
  <c r="G2525" i="6" s="1"/>
  <c r="B2525" i="6"/>
  <c r="F2524" i="6"/>
  <c r="G2524" i="6" s="1"/>
  <c r="G2523" i="6"/>
  <c r="B2523" i="6"/>
  <c r="F2522" i="6"/>
  <c r="G2522" i="6" s="1"/>
  <c r="F2521" i="6"/>
  <c r="G2521" i="6" s="1"/>
  <c r="F2520" i="6"/>
  <c r="G2520" i="6" s="1"/>
  <c r="F2519" i="6"/>
  <c r="G2519" i="6" s="1"/>
  <c r="F2514" i="6"/>
  <c r="G2514" i="6" s="1"/>
  <c r="B2514" i="6"/>
  <c r="F2513" i="6"/>
  <c r="G2513" i="6" s="1"/>
  <c r="B2513" i="6"/>
  <c r="F2512" i="6"/>
  <c r="G2512" i="6" s="1"/>
  <c r="B2512" i="6"/>
  <c r="F2511" i="6"/>
  <c r="G2511" i="6" s="1"/>
  <c r="B2511" i="6"/>
  <c r="F2510" i="6"/>
  <c r="G2510" i="6" s="1"/>
  <c r="B2510" i="6"/>
  <c r="F2509" i="6"/>
  <c r="G2509" i="6" s="1"/>
  <c r="F2508" i="6"/>
  <c r="G2508" i="6" s="1"/>
  <c r="F2507" i="6"/>
  <c r="G2507" i="6" s="1"/>
  <c r="F2506" i="6"/>
  <c r="G2506" i="6" s="1"/>
  <c r="F2505" i="6"/>
  <c r="G2505" i="6" s="1"/>
  <c r="E2498" i="6"/>
  <c r="G2496" i="6"/>
  <c r="G2495" i="6"/>
  <c r="G2494" i="6"/>
  <c r="G2493" i="6"/>
  <c r="G2492" i="6"/>
  <c r="G2491" i="6"/>
  <c r="G2490" i="6"/>
  <c r="G2489" i="6"/>
  <c r="G2488" i="6"/>
  <c r="G2487" i="6"/>
  <c r="G2482" i="6"/>
  <c r="C2482" i="6"/>
  <c r="B2549" i="6" s="1"/>
  <c r="C2481" i="6"/>
  <c r="B2480" i="6"/>
  <c r="G2479" i="6"/>
  <c r="B2479" i="6"/>
  <c r="B2478" i="6"/>
  <c r="B2477" i="6"/>
  <c r="A2474" i="6"/>
  <c r="G2471" i="6"/>
  <c r="B2471" i="6"/>
  <c r="G2470" i="6"/>
  <c r="B2470" i="6"/>
  <c r="G2465" i="6"/>
  <c r="B2465" i="6"/>
  <c r="G2464" i="6"/>
  <c r="B2464" i="6"/>
  <c r="G2463" i="6"/>
  <c r="B2463" i="6"/>
  <c r="G2462" i="6"/>
  <c r="B2462" i="6"/>
  <c r="G2461" i="6"/>
  <c r="B2461" i="6"/>
  <c r="G2460" i="6"/>
  <c r="B2460" i="6"/>
  <c r="G2459" i="6"/>
  <c r="B2459" i="6"/>
  <c r="G2458" i="6"/>
  <c r="B2458" i="6"/>
  <c r="G2457" i="6"/>
  <c r="B2457" i="6"/>
  <c r="G2456" i="6"/>
  <c r="B2456" i="6"/>
  <c r="G2455" i="6"/>
  <c r="B2455" i="6"/>
  <c r="F2450" i="6"/>
  <c r="G2450" i="6" s="1"/>
  <c r="B2450" i="6"/>
  <c r="F2449" i="6"/>
  <c r="G2449" i="6" s="1"/>
  <c r="G2448" i="6"/>
  <c r="B2448" i="6"/>
  <c r="F2447" i="6"/>
  <c r="G2447" i="6" s="1"/>
  <c r="F2446" i="6"/>
  <c r="G2446" i="6" s="1"/>
  <c r="F2445" i="6"/>
  <c r="G2445" i="6" s="1"/>
  <c r="F2444" i="6"/>
  <c r="G2444" i="6" s="1"/>
  <c r="F2439" i="6"/>
  <c r="G2439" i="6" s="1"/>
  <c r="B2439" i="6"/>
  <c r="F2438" i="6"/>
  <c r="G2438" i="6" s="1"/>
  <c r="B2438" i="6"/>
  <c r="F2437" i="6"/>
  <c r="G2437" i="6" s="1"/>
  <c r="B2437" i="6"/>
  <c r="F2436" i="6"/>
  <c r="G2436" i="6" s="1"/>
  <c r="B2436" i="6"/>
  <c r="F2435" i="6"/>
  <c r="G2435" i="6" s="1"/>
  <c r="B2435" i="6"/>
  <c r="F2434" i="6"/>
  <c r="G2434" i="6" s="1"/>
  <c r="F2433" i="6"/>
  <c r="G2433" i="6" s="1"/>
  <c r="F2432" i="6"/>
  <c r="G2432" i="6" s="1"/>
  <c r="F2431" i="6"/>
  <c r="G2431" i="6" s="1"/>
  <c r="F2430" i="6"/>
  <c r="G2430" i="6" s="1"/>
  <c r="E2423" i="6"/>
  <c r="G2421" i="6"/>
  <c r="G2420" i="6"/>
  <c r="G2419" i="6"/>
  <c r="G2418" i="6"/>
  <c r="G2417" i="6"/>
  <c r="G2416" i="6"/>
  <c r="G2415" i="6"/>
  <c r="G2414" i="6"/>
  <c r="G2413" i="6"/>
  <c r="G2412" i="6"/>
  <c r="G2407" i="6"/>
  <c r="C2407" i="6"/>
  <c r="B2474" i="6" s="1"/>
  <c r="C2406" i="6"/>
  <c r="B2405" i="6"/>
  <c r="G2404" i="6"/>
  <c r="B2404" i="6"/>
  <c r="B2403" i="6"/>
  <c r="B2402" i="6"/>
  <c r="A2399" i="6"/>
  <c r="G2396" i="6"/>
  <c r="B2396" i="6"/>
  <c r="G2395" i="6"/>
  <c r="B2395" i="6"/>
  <c r="G2390" i="6"/>
  <c r="B2390" i="6"/>
  <c r="G2389" i="6"/>
  <c r="B2389" i="6"/>
  <c r="G2388" i="6"/>
  <c r="B2388" i="6"/>
  <c r="G2387" i="6"/>
  <c r="B2387" i="6"/>
  <c r="G2386" i="6"/>
  <c r="B2386" i="6"/>
  <c r="G2385" i="6"/>
  <c r="B2385" i="6"/>
  <c r="G2384" i="6"/>
  <c r="B2384" i="6"/>
  <c r="G2383" i="6"/>
  <c r="B2383" i="6"/>
  <c r="G2382" i="6"/>
  <c r="B2382" i="6"/>
  <c r="G2381" i="6"/>
  <c r="B2381" i="6"/>
  <c r="G2380" i="6"/>
  <c r="B2380" i="6"/>
  <c r="F2375" i="6"/>
  <c r="G2375" i="6" s="1"/>
  <c r="B2375" i="6"/>
  <c r="F2374" i="6"/>
  <c r="G2374" i="6" s="1"/>
  <c r="G2373" i="6"/>
  <c r="B2373" i="6"/>
  <c r="F2372" i="6"/>
  <c r="G2372" i="6" s="1"/>
  <c r="F2371" i="6"/>
  <c r="G2371" i="6" s="1"/>
  <c r="F2370" i="6"/>
  <c r="G2370" i="6" s="1"/>
  <c r="F2369" i="6"/>
  <c r="G2369" i="6" s="1"/>
  <c r="F2364" i="6"/>
  <c r="G2364" i="6" s="1"/>
  <c r="B2364" i="6"/>
  <c r="F2363" i="6"/>
  <c r="G2363" i="6" s="1"/>
  <c r="B2363" i="6"/>
  <c r="F2362" i="6"/>
  <c r="G2362" i="6" s="1"/>
  <c r="B2362" i="6"/>
  <c r="F2361" i="6"/>
  <c r="G2361" i="6" s="1"/>
  <c r="B2361" i="6"/>
  <c r="F2360" i="6"/>
  <c r="G2360" i="6" s="1"/>
  <c r="B2360" i="6"/>
  <c r="F2359" i="6"/>
  <c r="G2359" i="6" s="1"/>
  <c r="F2358" i="6"/>
  <c r="G2358" i="6" s="1"/>
  <c r="F2357" i="6"/>
  <c r="G2357" i="6" s="1"/>
  <c r="F2356" i="6"/>
  <c r="G2356" i="6" s="1"/>
  <c r="F2355" i="6"/>
  <c r="G2355" i="6" s="1"/>
  <c r="E2348" i="6"/>
  <c r="G2346" i="6"/>
  <c r="G2345" i="6"/>
  <c r="G2344" i="6"/>
  <c r="G2343" i="6"/>
  <c r="G2342" i="6"/>
  <c r="G2341" i="6"/>
  <c r="G2340" i="6"/>
  <c r="G2339" i="6"/>
  <c r="G2338" i="6"/>
  <c r="G2337" i="6"/>
  <c r="G2332" i="6"/>
  <c r="F2399" i="6" s="1"/>
  <c r="C2332" i="6"/>
  <c r="B2399" i="6" s="1"/>
  <c r="C2331" i="6"/>
  <c r="B2330" i="6"/>
  <c r="G2329" i="6"/>
  <c r="B2329" i="6"/>
  <c r="B2328" i="6"/>
  <c r="B2327" i="6"/>
  <c r="A2324" i="6"/>
  <c r="G2321" i="6"/>
  <c r="B2321" i="6"/>
  <c r="G2320" i="6"/>
  <c r="B2320" i="6"/>
  <c r="G2315" i="6"/>
  <c r="B2315" i="6"/>
  <c r="G2314" i="6"/>
  <c r="B2314" i="6"/>
  <c r="G2313" i="6"/>
  <c r="B2313" i="6"/>
  <c r="G2312" i="6"/>
  <c r="B2312" i="6"/>
  <c r="G2311" i="6"/>
  <c r="B2311" i="6"/>
  <c r="G2310" i="6"/>
  <c r="B2310" i="6"/>
  <c r="G2309" i="6"/>
  <c r="B2309" i="6"/>
  <c r="G2308" i="6"/>
  <c r="B2308" i="6"/>
  <c r="G2307" i="6"/>
  <c r="B2307" i="6"/>
  <c r="G2306" i="6"/>
  <c r="B2306" i="6"/>
  <c r="G2305" i="6"/>
  <c r="B2305" i="6"/>
  <c r="F2300" i="6"/>
  <c r="G2300" i="6" s="1"/>
  <c r="B2300" i="6"/>
  <c r="F2299" i="6"/>
  <c r="G2299" i="6" s="1"/>
  <c r="G2298" i="6"/>
  <c r="B2298" i="6"/>
  <c r="F2297" i="6"/>
  <c r="G2297" i="6" s="1"/>
  <c r="F2296" i="6"/>
  <c r="G2296" i="6" s="1"/>
  <c r="F2295" i="6"/>
  <c r="G2295" i="6" s="1"/>
  <c r="F2294" i="6"/>
  <c r="G2294" i="6" s="1"/>
  <c r="F2289" i="6"/>
  <c r="G2289" i="6" s="1"/>
  <c r="B2289" i="6"/>
  <c r="F2288" i="6"/>
  <c r="G2288" i="6" s="1"/>
  <c r="B2288" i="6"/>
  <c r="F2287" i="6"/>
  <c r="G2287" i="6" s="1"/>
  <c r="B2287" i="6"/>
  <c r="F2286" i="6"/>
  <c r="G2286" i="6" s="1"/>
  <c r="B2286" i="6"/>
  <c r="F2285" i="6"/>
  <c r="G2285" i="6" s="1"/>
  <c r="B2285" i="6"/>
  <c r="F2284" i="6"/>
  <c r="G2284" i="6" s="1"/>
  <c r="F2283" i="6"/>
  <c r="G2283" i="6" s="1"/>
  <c r="F2282" i="6"/>
  <c r="G2282" i="6" s="1"/>
  <c r="F2281" i="6"/>
  <c r="G2281" i="6" s="1"/>
  <c r="F2280" i="6"/>
  <c r="G2280" i="6" s="1"/>
  <c r="E2273" i="6"/>
  <c r="G2271" i="6"/>
  <c r="G2270" i="6"/>
  <c r="G2269" i="6"/>
  <c r="G2268" i="6"/>
  <c r="G2267" i="6"/>
  <c r="G2266" i="6"/>
  <c r="G2265" i="6"/>
  <c r="G2264" i="6"/>
  <c r="G2263" i="6"/>
  <c r="G2262" i="6"/>
  <c r="G2257" i="6"/>
  <c r="F2324" i="6" s="1"/>
  <c r="C2257" i="6"/>
  <c r="B2324" i="6" s="1"/>
  <c r="C2256" i="6"/>
  <c r="B2255" i="6"/>
  <c r="G2254" i="6"/>
  <c r="B2254" i="6"/>
  <c r="B2253" i="6"/>
  <c r="B2252" i="6"/>
  <c r="A2249" i="6"/>
  <c r="G2247" i="6"/>
  <c r="G2246" i="6"/>
  <c r="B2246" i="6"/>
  <c r="G2245" i="6"/>
  <c r="B2245" i="6"/>
  <c r="G2240" i="6"/>
  <c r="B2240" i="6"/>
  <c r="G2239" i="6"/>
  <c r="B2239" i="6"/>
  <c r="G2238" i="6"/>
  <c r="B2238" i="6"/>
  <c r="G2237" i="6"/>
  <c r="B2237" i="6"/>
  <c r="G2236" i="6"/>
  <c r="B2236" i="6"/>
  <c r="G2235" i="6"/>
  <c r="B2235" i="6"/>
  <c r="G2234" i="6"/>
  <c r="B2234" i="6"/>
  <c r="G2233" i="6"/>
  <c r="B2233" i="6"/>
  <c r="G2232" i="6"/>
  <c r="B2232" i="6"/>
  <c r="G2231" i="6"/>
  <c r="B2231" i="6"/>
  <c r="G2230" i="6"/>
  <c r="B2230" i="6"/>
  <c r="F2225" i="6"/>
  <c r="G2225" i="6" s="1"/>
  <c r="B2225" i="6"/>
  <c r="F2224" i="6"/>
  <c r="G2224" i="6" s="1"/>
  <c r="G2223" i="6"/>
  <c r="B2223" i="6"/>
  <c r="F2222" i="6"/>
  <c r="G2222" i="6" s="1"/>
  <c r="F2221" i="6"/>
  <c r="G2221" i="6" s="1"/>
  <c r="F2220" i="6"/>
  <c r="G2220" i="6" s="1"/>
  <c r="F2219" i="6"/>
  <c r="G2219" i="6" s="1"/>
  <c r="G2226" i="6" s="1"/>
  <c r="F2214" i="6"/>
  <c r="G2214" i="6" s="1"/>
  <c r="B2214" i="6"/>
  <c r="F2213" i="6"/>
  <c r="G2213" i="6" s="1"/>
  <c r="B2213" i="6"/>
  <c r="F2212" i="6"/>
  <c r="G2212" i="6" s="1"/>
  <c r="B2212" i="6"/>
  <c r="F2211" i="6"/>
  <c r="G2211" i="6" s="1"/>
  <c r="B2211" i="6"/>
  <c r="F2210" i="6"/>
  <c r="G2210" i="6" s="1"/>
  <c r="B2210" i="6"/>
  <c r="F2209" i="6"/>
  <c r="G2209" i="6" s="1"/>
  <c r="F2208" i="6"/>
  <c r="G2208" i="6" s="1"/>
  <c r="F2207" i="6"/>
  <c r="G2207" i="6" s="1"/>
  <c r="F2206" i="6"/>
  <c r="G2206" i="6" s="1"/>
  <c r="F2205" i="6"/>
  <c r="G2205" i="6" s="1"/>
  <c r="E2198" i="6"/>
  <c r="G2196" i="6"/>
  <c r="G2195" i="6"/>
  <c r="G2194" i="6"/>
  <c r="G2193" i="6"/>
  <c r="G2192" i="6"/>
  <c r="G2191" i="6"/>
  <c r="G2190" i="6"/>
  <c r="G2189" i="6"/>
  <c r="G2188" i="6"/>
  <c r="G2187" i="6"/>
  <c r="G2182" i="6"/>
  <c r="F2249" i="6" s="1"/>
  <c r="C2182" i="6"/>
  <c r="B2249" i="6" s="1"/>
  <c r="C2181" i="6"/>
  <c r="B2180" i="6"/>
  <c r="G2179" i="6"/>
  <c r="B2179" i="6"/>
  <c r="B2178" i="6"/>
  <c r="B2177" i="6"/>
  <c r="A2174" i="6"/>
  <c r="G2171" i="6"/>
  <c r="B2171" i="6"/>
  <c r="G2170" i="6"/>
  <c r="G2172" i="6" s="1"/>
  <c r="B2170" i="6"/>
  <c r="G2165" i="6"/>
  <c r="B2165" i="6"/>
  <c r="G2164" i="6"/>
  <c r="B2164" i="6"/>
  <c r="G2163" i="6"/>
  <c r="B2163" i="6"/>
  <c r="G2162" i="6"/>
  <c r="B2162" i="6"/>
  <c r="G2161" i="6"/>
  <c r="B2161" i="6"/>
  <c r="G2160" i="6"/>
  <c r="B2160" i="6"/>
  <c r="G2159" i="6"/>
  <c r="B2159" i="6"/>
  <c r="G2158" i="6"/>
  <c r="B2158" i="6"/>
  <c r="G2157" i="6"/>
  <c r="B2157" i="6"/>
  <c r="G2156" i="6"/>
  <c r="B2156" i="6"/>
  <c r="G2155" i="6"/>
  <c r="B2155" i="6"/>
  <c r="F2150" i="6"/>
  <c r="G2150" i="6" s="1"/>
  <c r="B2150" i="6"/>
  <c r="F2149" i="6"/>
  <c r="G2149" i="6" s="1"/>
  <c r="G2148" i="6"/>
  <c r="B2148" i="6"/>
  <c r="F2147" i="6"/>
  <c r="G2147" i="6" s="1"/>
  <c r="F2146" i="6"/>
  <c r="G2146" i="6" s="1"/>
  <c r="F2145" i="6"/>
  <c r="G2145" i="6" s="1"/>
  <c r="F2144" i="6"/>
  <c r="G2144" i="6" s="1"/>
  <c r="F2139" i="6"/>
  <c r="G2139" i="6" s="1"/>
  <c r="B2139" i="6"/>
  <c r="F2138" i="6"/>
  <c r="G2138" i="6" s="1"/>
  <c r="B2138" i="6"/>
  <c r="F2137" i="6"/>
  <c r="G2137" i="6" s="1"/>
  <c r="B2137" i="6"/>
  <c r="F2136" i="6"/>
  <c r="G2136" i="6" s="1"/>
  <c r="B2136" i="6"/>
  <c r="F2135" i="6"/>
  <c r="G2135" i="6" s="1"/>
  <c r="B2135" i="6"/>
  <c r="F2134" i="6"/>
  <c r="G2134" i="6" s="1"/>
  <c r="F2133" i="6"/>
  <c r="G2133" i="6" s="1"/>
  <c r="F2132" i="6"/>
  <c r="G2132" i="6" s="1"/>
  <c r="F2131" i="6"/>
  <c r="G2131" i="6" s="1"/>
  <c r="F2130" i="6"/>
  <c r="G2130" i="6" s="1"/>
  <c r="E2123" i="6"/>
  <c r="G2121" i="6"/>
  <c r="G2120" i="6"/>
  <c r="G2119" i="6"/>
  <c r="G2118" i="6"/>
  <c r="G2117" i="6"/>
  <c r="G2116" i="6"/>
  <c r="G2115" i="6"/>
  <c r="G2114" i="6"/>
  <c r="G2113" i="6"/>
  <c r="G2112" i="6"/>
  <c r="G2107" i="6"/>
  <c r="F2174" i="6" s="1"/>
  <c r="C2107" i="6"/>
  <c r="B2174" i="6" s="1"/>
  <c r="C2106" i="6"/>
  <c r="B2105" i="6"/>
  <c r="G2104" i="6"/>
  <c r="B2104" i="6"/>
  <c r="B2103" i="6"/>
  <c r="B2102" i="6"/>
  <c r="A2099" i="6"/>
  <c r="G2096" i="6"/>
  <c r="G2097" i="6" s="1"/>
  <c r="B2096" i="6"/>
  <c r="G2095" i="6"/>
  <c r="B2095" i="6"/>
  <c r="G2090" i="6"/>
  <c r="B2090" i="6"/>
  <c r="G2089" i="6"/>
  <c r="B2089" i="6"/>
  <c r="G2088" i="6"/>
  <c r="B2088" i="6"/>
  <c r="G2087" i="6"/>
  <c r="B2087" i="6"/>
  <c r="G2086" i="6"/>
  <c r="B2086" i="6"/>
  <c r="G2085" i="6"/>
  <c r="B2085" i="6"/>
  <c r="G2084" i="6"/>
  <c r="B2084" i="6"/>
  <c r="G2083" i="6"/>
  <c r="B2083" i="6"/>
  <c r="G2082" i="6"/>
  <c r="B2082" i="6"/>
  <c r="G2081" i="6"/>
  <c r="B2081" i="6"/>
  <c r="G2080" i="6"/>
  <c r="B2080" i="6"/>
  <c r="F2075" i="6"/>
  <c r="G2075" i="6" s="1"/>
  <c r="B2075" i="6"/>
  <c r="F2074" i="6"/>
  <c r="G2074" i="6" s="1"/>
  <c r="G2073" i="6"/>
  <c r="B2073" i="6"/>
  <c r="F2072" i="6"/>
  <c r="G2072" i="6" s="1"/>
  <c r="F2071" i="6"/>
  <c r="G2071" i="6" s="1"/>
  <c r="F2070" i="6"/>
  <c r="G2070" i="6" s="1"/>
  <c r="F2069" i="6"/>
  <c r="G2069" i="6" s="1"/>
  <c r="F2064" i="6"/>
  <c r="G2064" i="6" s="1"/>
  <c r="B2064" i="6"/>
  <c r="F2063" i="6"/>
  <c r="G2063" i="6" s="1"/>
  <c r="B2063" i="6"/>
  <c r="F2062" i="6"/>
  <c r="G2062" i="6" s="1"/>
  <c r="B2062" i="6"/>
  <c r="F2061" i="6"/>
  <c r="G2061" i="6" s="1"/>
  <c r="B2061" i="6"/>
  <c r="F2060" i="6"/>
  <c r="G2060" i="6" s="1"/>
  <c r="B2060" i="6"/>
  <c r="F2059" i="6"/>
  <c r="G2059" i="6" s="1"/>
  <c r="F2058" i="6"/>
  <c r="G2058" i="6" s="1"/>
  <c r="F2057" i="6"/>
  <c r="G2057" i="6" s="1"/>
  <c r="F2056" i="6"/>
  <c r="G2056" i="6" s="1"/>
  <c r="F2055" i="6"/>
  <c r="G2055" i="6" s="1"/>
  <c r="E2048" i="6"/>
  <c r="G2046" i="6"/>
  <c r="G2045" i="6"/>
  <c r="G2044" i="6"/>
  <c r="G2043" i="6"/>
  <c r="G2042" i="6"/>
  <c r="G2041" i="6"/>
  <c r="G2040" i="6"/>
  <c r="G2039" i="6"/>
  <c r="G2038" i="6"/>
  <c r="G2037" i="6"/>
  <c r="G2032" i="6"/>
  <c r="F2099" i="6" s="1"/>
  <c r="C2032" i="6"/>
  <c r="B2099" i="6" s="1"/>
  <c r="C2031" i="6"/>
  <c r="B2030" i="6"/>
  <c r="G2029" i="6"/>
  <c r="B2029" i="6"/>
  <c r="B2028" i="6"/>
  <c r="B2027" i="6"/>
  <c r="A2024" i="6"/>
  <c r="G2021" i="6"/>
  <c r="B2021" i="6"/>
  <c r="G2020" i="6"/>
  <c r="G2022" i="6" s="1"/>
  <c r="B2020" i="6"/>
  <c r="G2015" i="6"/>
  <c r="B2015" i="6"/>
  <c r="G2014" i="6"/>
  <c r="B2014" i="6"/>
  <c r="G2013" i="6"/>
  <c r="B2013" i="6"/>
  <c r="G2012" i="6"/>
  <c r="B2012" i="6"/>
  <c r="G2011" i="6"/>
  <c r="B2011" i="6"/>
  <c r="G2010" i="6"/>
  <c r="B2010" i="6"/>
  <c r="G2009" i="6"/>
  <c r="B2009" i="6"/>
  <c r="G2008" i="6"/>
  <c r="B2008" i="6"/>
  <c r="G2007" i="6"/>
  <c r="B2007" i="6"/>
  <c r="G2006" i="6"/>
  <c r="B2006" i="6"/>
  <c r="G2005" i="6"/>
  <c r="B2005" i="6"/>
  <c r="F2000" i="6"/>
  <c r="G2000" i="6" s="1"/>
  <c r="B2000" i="6"/>
  <c r="F1999" i="6"/>
  <c r="G1999" i="6" s="1"/>
  <c r="G1998" i="6"/>
  <c r="B1998" i="6"/>
  <c r="F1997" i="6"/>
  <c r="G1997" i="6" s="1"/>
  <c r="F1996" i="6"/>
  <c r="G1996" i="6" s="1"/>
  <c r="F1995" i="6"/>
  <c r="G1995" i="6" s="1"/>
  <c r="F1994" i="6"/>
  <c r="G1994" i="6" s="1"/>
  <c r="F1989" i="6"/>
  <c r="G1989" i="6" s="1"/>
  <c r="B1989" i="6"/>
  <c r="F1988" i="6"/>
  <c r="G1988" i="6" s="1"/>
  <c r="B1988" i="6"/>
  <c r="F1987" i="6"/>
  <c r="G1987" i="6" s="1"/>
  <c r="B1987" i="6"/>
  <c r="F1986" i="6"/>
  <c r="G1986" i="6" s="1"/>
  <c r="B1986" i="6"/>
  <c r="F1985" i="6"/>
  <c r="G1985" i="6" s="1"/>
  <c r="B1985" i="6"/>
  <c r="F1984" i="6"/>
  <c r="G1984" i="6" s="1"/>
  <c r="F1983" i="6"/>
  <c r="G1983" i="6" s="1"/>
  <c r="F1982" i="6"/>
  <c r="G1982" i="6" s="1"/>
  <c r="F1981" i="6"/>
  <c r="G1981" i="6" s="1"/>
  <c r="F1980" i="6"/>
  <c r="G1980" i="6" s="1"/>
  <c r="E1973" i="6"/>
  <c r="G1971" i="6"/>
  <c r="G1970" i="6"/>
  <c r="G1969" i="6"/>
  <c r="G1968" i="6"/>
  <c r="G1967" i="6"/>
  <c r="G1966" i="6"/>
  <c r="G1965" i="6"/>
  <c r="G1964" i="6"/>
  <c r="G1963" i="6"/>
  <c r="G1962" i="6"/>
  <c r="G1957" i="6"/>
  <c r="F2024" i="6" s="1"/>
  <c r="C1957" i="6"/>
  <c r="B2024" i="6" s="1"/>
  <c r="C1956" i="6"/>
  <c r="B1955" i="6"/>
  <c r="G1954" i="6"/>
  <c r="B1954" i="6"/>
  <c r="B1953" i="6"/>
  <c r="B1952" i="6"/>
  <c r="A1949" i="6"/>
  <c r="G1946" i="6"/>
  <c r="B1946" i="6"/>
  <c r="G1945" i="6"/>
  <c r="B1945" i="6"/>
  <c r="G1940" i="6"/>
  <c r="B1940" i="6"/>
  <c r="G1939" i="6"/>
  <c r="B1939" i="6"/>
  <c r="G1938" i="6"/>
  <c r="B1938" i="6"/>
  <c r="G1937" i="6"/>
  <c r="B1937" i="6"/>
  <c r="G1936" i="6"/>
  <c r="B1936" i="6"/>
  <c r="G1935" i="6"/>
  <c r="B1935" i="6"/>
  <c r="G1934" i="6"/>
  <c r="B1934" i="6"/>
  <c r="G1933" i="6"/>
  <c r="B1933" i="6"/>
  <c r="G1932" i="6"/>
  <c r="B1932" i="6"/>
  <c r="G1931" i="6"/>
  <c r="B1931" i="6"/>
  <c r="G1930" i="6"/>
  <c r="B1930" i="6"/>
  <c r="F1925" i="6"/>
  <c r="G1925" i="6" s="1"/>
  <c r="B1925" i="6"/>
  <c r="F1924" i="6"/>
  <c r="G1924" i="6" s="1"/>
  <c r="G1923" i="6"/>
  <c r="B1923" i="6"/>
  <c r="F1922" i="6"/>
  <c r="G1922" i="6" s="1"/>
  <c r="F1921" i="6"/>
  <c r="G1921" i="6" s="1"/>
  <c r="F1920" i="6"/>
  <c r="G1920" i="6" s="1"/>
  <c r="F1919" i="6"/>
  <c r="G1919" i="6" s="1"/>
  <c r="F1914" i="6"/>
  <c r="G1914" i="6" s="1"/>
  <c r="B1914" i="6"/>
  <c r="F1913" i="6"/>
  <c r="G1913" i="6" s="1"/>
  <c r="B1913" i="6"/>
  <c r="F1912" i="6"/>
  <c r="G1912" i="6" s="1"/>
  <c r="B1912" i="6"/>
  <c r="F1911" i="6"/>
  <c r="G1911" i="6" s="1"/>
  <c r="B1911" i="6"/>
  <c r="F1910" i="6"/>
  <c r="G1910" i="6" s="1"/>
  <c r="B1910" i="6"/>
  <c r="F1909" i="6"/>
  <c r="G1909" i="6" s="1"/>
  <c r="F1908" i="6"/>
  <c r="G1908" i="6" s="1"/>
  <c r="F1907" i="6"/>
  <c r="G1907" i="6" s="1"/>
  <c r="F1906" i="6"/>
  <c r="G1906" i="6" s="1"/>
  <c r="F1905" i="6"/>
  <c r="G1905" i="6" s="1"/>
  <c r="E1898" i="6"/>
  <c r="G1896" i="6"/>
  <c r="G1895" i="6"/>
  <c r="G1894" i="6"/>
  <c r="G1893" i="6"/>
  <c r="G1892" i="6"/>
  <c r="G1891" i="6"/>
  <c r="G1890" i="6"/>
  <c r="G1889" i="6"/>
  <c r="G1888" i="6"/>
  <c r="G1887" i="6"/>
  <c r="G1882" i="6"/>
  <c r="F1949" i="6" s="1"/>
  <c r="C1882" i="6"/>
  <c r="B1949" i="6" s="1"/>
  <c r="C1881" i="6"/>
  <c r="B1880" i="6"/>
  <c r="G1879" i="6"/>
  <c r="B1879" i="6"/>
  <c r="B1878" i="6"/>
  <c r="B1877" i="6"/>
  <c r="A1874" i="6"/>
  <c r="G1872" i="6"/>
  <c r="G1871" i="6"/>
  <c r="B1871" i="6"/>
  <c r="G1870" i="6"/>
  <c r="B1870" i="6"/>
  <c r="G1865" i="6"/>
  <c r="B1865" i="6"/>
  <c r="G1864" i="6"/>
  <c r="B1864" i="6"/>
  <c r="G1863" i="6"/>
  <c r="B1863" i="6"/>
  <c r="G1862" i="6"/>
  <c r="B1862" i="6"/>
  <c r="G1861" i="6"/>
  <c r="B1861" i="6"/>
  <c r="G1860" i="6"/>
  <c r="B1860" i="6"/>
  <c r="G1859" i="6"/>
  <c r="B1859" i="6"/>
  <c r="G1858" i="6"/>
  <c r="B1858" i="6"/>
  <c r="G1857" i="6"/>
  <c r="B1857" i="6"/>
  <c r="G1856" i="6"/>
  <c r="B1856" i="6"/>
  <c r="G1855" i="6"/>
  <c r="B1855" i="6"/>
  <c r="F1850" i="6"/>
  <c r="G1850" i="6" s="1"/>
  <c r="B1850" i="6"/>
  <c r="F1849" i="6"/>
  <c r="G1849" i="6" s="1"/>
  <c r="G1848" i="6"/>
  <c r="B1848" i="6"/>
  <c r="F1847" i="6"/>
  <c r="G1847" i="6" s="1"/>
  <c r="F1846" i="6"/>
  <c r="G1846" i="6" s="1"/>
  <c r="F1845" i="6"/>
  <c r="G1845" i="6" s="1"/>
  <c r="F1844" i="6"/>
  <c r="G1844" i="6" s="1"/>
  <c r="F1839" i="6"/>
  <c r="G1839" i="6" s="1"/>
  <c r="B1839" i="6"/>
  <c r="F1838" i="6"/>
  <c r="G1838" i="6" s="1"/>
  <c r="B1838" i="6"/>
  <c r="F1837" i="6"/>
  <c r="G1837" i="6" s="1"/>
  <c r="B1837" i="6"/>
  <c r="F1836" i="6"/>
  <c r="G1836" i="6" s="1"/>
  <c r="B1836" i="6"/>
  <c r="F1835" i="6"/>
  <c r="G1835" i="6" s="1"/>
  <c r="B1835" i="6"/>
  <c r="F1834" i="6"/>
  <c r="G1834" i="6" s="1"/>
  <c r="F1833" i="6"/>
  <c r="G1833" i="6" s="1"/>
  <c r="F1832" i="6"/>
  <c r="G1832" i="6" s="1"/>
  <c r="F1831" i="6"/>
  <c r="G1831" i="6" s="1"/>
  <c r="F1830" i="6"/>
  <c r="G1830" i="6" s="1"/>
  <c r="E1823" i="6"/>
  <c r="G1821" i="6"/>
  <c r="G1820" i="6"/>
  <c r="G1819" i="6"/>
  <c r="G1818" i="6"/>
  <c r="G1817" i="6"/>
  <c r="G1816" i="6"/>
  <c r="G1815" i="6"/>
  <c r="G1814" i="6"/>
  <c r="G1813" i="6"/>
  <c r="G1812" i="6"/>
  <c r="G1807" i="6"/>
  <c r="F1874" i="6" s="1"/>
  <c r="B1874" i="6"/>
  <c r="C1806" i="6"/>
  <c r="B1805" i="6"/>
  <c r="G1804" i="6"/>
  <c r="B1804" i="6"/>
  <c r="B1803" i="6"/>
  <c r="B1802" i="6"/>
  <c r="A1799" i="6"/>
  <c r="G1796" i="6"/>
  <c r="B1796" i="6"/>
  <c r="G1795" i="6"/>
  <c r="G1797" i="6" s="1"/>
  <c r="B1795" i="6"/>
  <c r="G1790" i="6"/>
  <c r="B1790" i="6"/>
  <c r="G1789" i="6"/>
  <c r="B1789" i="6"/>
  <c r="G1788" i="6"/>
  <c r="B1788" i="6"/>
  <c r="G1787" i="6"/>
  <c r="B1787" i="6"/>
  <c r="G1786" i="6"/>
  <c r="B1786" i="6"/>
  <c r="G1785" i="6"/>
  <c r="B1785" i="6"/>
  <c r="G1784" i="6"/>
  <c r="B1784" i="6"/>
  <c r="G1783" i="6"/>
  <c r="B1783" i="6"/>
  <c r="G1782" i="6"/>
  <c r="B1782" i="6"/>
  <c r="G1781" i="6"/>
  <c r="B1781" i="6"/>
  <c r="G1780" i="6"/>
  <c r="B1780" i="6"/>
  <c r="F1775" i="6"/>
  <c r="G1775" i="6" s="1"/>
  <c r="B1775" i="6"/>
  <c r="F1774" i="6"/>
  <c r="G1774" i="6" s="1"/>
  <c r="G1773" i="6"/>
  <c r="B1773" i="6"/>
  <c r="F1772" i="6"/>
  <c r="G1772" i="6" s="1"/>
  <c r="F1771" i="6"/>
  <c r="G1771" i="6" s="1"/>
  <c r="F1770" i="6"/>
  <c r="G1770" i="6" s="1"/>
  <c r="F1769" i="6"/>
  <c r="G1769" i="6" s="1"/>
  <c r="F1764" i="6"/>
  <c r="G1764" i="6" s="1"/>
  <c r="B1764" i="6"/>
  <c r="F1763" i="6"/>
  <c r="G1763" i="6" s="1"/>
  <c r="B1763" i="6"/>
  <c r="F1762" i="6"/>
  <c r="G1762" i="6" s="1"/>
  <c r="B1762" i="6"/>
  <c r="F1761" i="6"/>
  <c r="G1761" i="6" s="1"/>
  <c r="B1761" i="6"/>
  <c r="F1760" i="6"/>
  <c r="G1760" i="6" s="1"/>
  <c r="B1760" i="6"/>
  <c r="F1759" i="6"/>
  <c r="G1759" i="6" s="1"/>
  <c r="F1758" i="6"/>
  <c r="G1758" i="6" s="1"/>
  <c r="F1757" i="6"/>
  <c r="G1757" i="6" s="1"/>
  <c r="F1756" i="6"/>
  <c r="G1756" i="6" s="1"/>
  <c r="F1755" i="6"/>
  <c r="G1755" i="6" s="1"/>
  <c r="E1748" i="6"/>
  <c r="G1746" i="6"/>
  <c r="G1745" i="6"/>
  <c r="G1744" i="6"/>
  <c r="G1743" i="6"/>
  <c r="G1742" i="6"/>
  <c r="G1741" i="6"/>
  <c r="G1740" i="6"/>
  <c r="G1739" i="6"/>
  <c r="G1738" i="6"/>
  <c r="G1737" i="6"/>
  <c r="G1732" i="6"/>
  <c r="F1799" i="6" s="1"/>
  <c r="C1732" i="6"/>
  <c r="B1799" i="6" s="1"/>
  <c r="C1731" i="6"/>
  <c r="B1730" i="6"/>
  <c r="G1729" i="6"/>
  <c r="B1729" i="6"/>
  <c r="B1728" i="6"/>
  <c r="B1727" i="6"/>
  <c r="A1724" i="6"/>
  <c r="G1721" i="6"/>
  <c r="B1721" i="6"/>
  <c r="G1720" i="6"/>
  <c r="G1722" i="6" s="1"/>
  <c r="B1720" i="6"/>
  <c r="G1715" i="6"/>
  <c r="B1715" i="6"/>
  <c r="G1714" i="6"/>
  <c r="B1714" i="6"/>
  <c r="G1713" i="6"/>
  <c r="B1713" i="6"/>
  <c r="G1712" i="6"/>
  <c r="B1712" i="6"/>
  <c r="G1711" i="6"/>
  <c r="B1711" i="6"/>
  <c r="G1710" i="6"/>
  <c r="B1710" i="6"/>
  <c r="G1709" i="6"/>
  <c r="B1709" i="6"/>
  <c r="G1708" i="6"/>
  <c r="B1708" i="6"/>
  <c r="G1707" i="6"/>
  <c r="B1707" i="6"/>
  <c r="G1706" i="6"/>
  <c r="B1706" i="6"/>
  <c r="G1705" i="6"/>
  <c r="B1705" i="6"/>
  <c r="F1700" i="6"/>
  <c r="G1700" i="6" s="1"/>
  <c r="B1700" i="6"/>
  <c r="F1699" i="6"/>
  <c r="G1699" i="6" s="1"/>
  <c r="G1698" i="6"/>
  <c r="B1698" i="6"/>
  <c r="F1697" i="6"/>
  <c r="G1697" i="6" s="1"/>
  <c r="F1696" i="6"/>
  <c r="G1696" i="6" s="1"/>
  <c r="F1695" i="6"/>
  <c r="G1695" i="6" s="1"/>
  <c r="F1694" i="6"/>
  <c r="G1694" i="6" s="1"/>
  <c r="F1689" i="6"/>
  <c r="G1689" i="6" s="1"/>
  <c r="B1689" i="6"/>
  <c r="F1688" i="6"/>
  <c r="G1688" i="6" s="1"/>
  <c r="B1688" i="6"/>
  <c r="F1687" i="6"/>
  <c r="G1687" i="6" s="1"/>
  <c r="B1687" i="6"/>
  <c r="F1686" i="6"/>
  <c r="G1686" i="6" s="1"/>
  <c r="B1686" i="6"/>
  <c r="F1685" i="6"/>
  <c r="G1685" i="6" s="1"/>
  <c r="B1685" i="6"/>
  <c r="F1684" i="6"/>
  <c r="G1684" i="6" s="1"/>
  <c r="F1683" i="6"/>
  <c r="G1683" i="6" s="1"/>
  <c r="F1682" i="6"/>
  <c r="G1682" i="6" s="1"/>
  <c r="F1681" i="6"/>
  <c r="G1681" i="6" s="1"/>
  <c r="F1680" i="6"/>
  <c r="G1680" i="6" s="1"/>
  <c r="E1673" i="6"/>
  <c r="G1671" i="6"/>
  <c r="G1670" i="6"/>
  <c r="G1669" i="6"/>
  <c r="G1668" i="6"/>
  <c r="G1667" i="6"/>
  <c r="G1666" i="6"/>
  <c r="G1665" i="6"/>
  <c r="G1664" i="6"/>
  <c r="G1663" i="6"/>
  <c r="G1662" i="6"/>
  <c r="G1657" i="6"/>
  <c r="F1724" i="6" s="1"/>
  <c r="C1657" i="6"/>
  <c r="B1724" i="6" s="1"/>
  <c r="C1656" i="6"/>
  <c r="B1655" i="6"/>
  <c r="G1654" i="6"/>
  <c r="B1654" i="6"/>
  <c r="B1653" i="6"/>
  <c r="B1652" i="6"/>
  <c r="A1649" i="6"/>
  <c r="G1646" i="6"/>
  <c r="G1647" i="6" s="1"/>
  <c r="B1646" i="6"/>
  <c r="G1645" i="6"/>
  <c r="B1645" i="6"/>
  <c r="G1640" i="6"/>
  <c r="B1640" i="6"/>
  <c r="G1639" i="6"/>
  <c r="B1639" i="6"/>
  <c r="G1638" i="6"/>
  <c r="B1638" i="6"/>
  <c r="G1637" i="6"/>
  <c r="B1637" i="6"/>
  <c r="G1636" i="6"/>
  <c r="B1636" i="6"/>
  <c r="G1635" i="6"/>
  <c r="B1635" i="6"/>
  <c r="G1634" i="6"/>
  <c r="B1634" i="6"/>
  <c r="G1633" i="6"/>
  <c r="B1633" i="6"/>
  <c r="G1632" i="6"/>
  <c r="B1632" i="6"/>
  <c r="G1631" i="6"/>
  <c r="B1631" i="6"/>
  <c r="G1630" i="6"/>
  <c r="G1641" i="6" s="1"/>
  <c r="B1630" i="6"/>
  <c r="F1625" i="6"/>
  <c r="G1625" i="6" s="1"/>
  <c r="B1625" i="6"/>
  <c r="F1624" i="6"/>
  <c r="G1624" i="6" s="1"/>
  <c r="G1623" i="6"/>
  <c r="B1623" i="6"/>
  <c r="F1622" i="6"/>
  <c r="G1622" i="6" s="1"/>
  <c r="F1621" i="6"/>
  <c r="G1621" i="6" s="1"/>
  <c r="F1620" i="6"/>
  <c r="G1620" i="6" s="1"/>
  <c r="F1619" i="6"/>
  <c r="G1619" i="6" s="1"/>
  <c r="G1614" i="6"/>
  <c r="F1614" i="6"/>
  <c r="B1614" i="6"/>
  <c r="F1613" i="6"/>
  <c r="G1613" i="6" s="1"/>
  <c r="B1613" i="6"/>
  <c r="F1612" i="6"/>
  <c r="G1612" i="6" s="1"/>
  <c r="B1612" i="6"/>
  <c r="F1611" i="6"/>
  <c r="G1611" i="6" s="1"/>
  <c r="B1611" i="6"/>
  <c r="F1610" i="6"/>
  <c r="G1610" i="6" s="1"/>
  <c r="B1610" i="6"/>
  <c r="F1609" i="6"/>
  <c r="G1609" i="6" s="1"/>
  <c r="F1608" i="6"/>
  <c r="G1608" i="6" s="1"/>
  <c r="F1607" i="6"/>
  <c r="G1607" i="6" s="1"/>
  <c r="F1606" i="6"/>
  <c r="G1606" i="6" s="1"/>
  <c r="F1605" i="6"/>
  <c r="G1605" i="6" s="1"/>
  <c r="E1598" i="6"/>
  <c r="G1596" i="6"/>
  <c r="G1595" i="6"/>
  <c r="G1594" i="6"/>
  <c r="G1593" i="6"/>
  <c r="G1592" i="6"/>
  <c r="G1591" i="6"/>
  <c r="G1590" i="6"/>
  <c r="G1589" i="6"/>
  <c r="G1588" i="6"/>
  <c r="G1587" i="6"/>
  <c r="G1582" i="6"/>
  <c r="F1649" i="6" s="1"/>
  <c r="C1582" i="6"/>
  <c r="B1649" i="6" s="1"/>
  <c r="C1581" i="6"/>
  <c r="B1580" i="6"/>
  <c r="G1579" i="6"/>
  <c r="B1579" i="6"/>
  <c r="B1578" i="6"/>
  <c r="B1577" i="6"/>
  <c r="A1574" i="6"/>
  <c r="G1571" i="6"/>
  <c r="B1571" i="6"/>
  <c r="G1570" i="6"/>
  <c r="B1570" i="6"/>
  <c r="G1565" i="6"/>
  <c r="B1565" i="6"/>
  <c r="G1564" i="6"/>
  <c r="B1564" i="6"/>
  <c r="G1563" i="6"/>
  <c r="B1563" i="6"/>
  <c r="G1562" i="6"/>
  <c r="B1562" i="6"/>
  <c r="G1561" i="6"/>
  <c r="B1561" i="6"/>
  <c r="G1560" i="6"/>
  <c r="B1560" i="6"/>
  <c r="G1559" i="6"/>
  <c r="B1559" i="6"/>
  <c r="G1558" i="6"/>
  <c r="B1558" i="6"/>
  <c r="G1557" i="6"/>
  <c r="B1557" i="6"/>
  <c r="G1556" i="6"/>
  <c r="B1556" i="6"/>
  <c r="G1555" i="6"/>
  <c r="B1555" i="6"/>
  <c r="F1550" i="6"/>
  <c r="G1550" i="6" s="1"/>
  <c r="B1550" i="6"/>
  <c r="F1549" i="6"/>
  <c r="G1549" i="6" s="1"/>
  <c r="G1548" i="6"/>
  <c r="B1548" i="6"/>
  <c r="F1547" i="6"/>
  <c r="G1547" i="6" s="1"/>
  <c r="F1546" i="6"/>
  <c r="G1546" i="6" s="1"/>
  <c r="F1545" i="6"/>
  <c r="G1545" i="6" s="1"/>
  <c r="G1544" i="6"/>
  <c r="F1544" i="6"/>
  <c r="F1539" i="6"/>
  <c r="G1539" i="6" s="1"/>
  <c r="B1539" i="6"/>
  <c r="F1538" i="6"/>
  <c r="G1538" i="6" s="1"/>
  <c r="B1538" i="6"/>
  <c r="F1537" i="6"/>
  <c r="G1537" i="6" s="1"/>
  <c r="B1537" i="6"/>
  <c r="F1536" i="6"/>
  <c r="G1536" i="6" s="1"/>
  <c r="B1536" i="6"/>
  <c r="F1535" i="6"/>
  <c r="G1535" i="6" s="1"/>
  <c r="B1535" i="6"/>
  <c r="F1534" i="6"/>
  <c r="G1534" i="6" s="1"/>
  <c r="F1533" i="6"/>
  <c r="G1533" i="6" s="1"/>
  <c r="F1532" i="6"/>
  <c r="G1532" i="6" s="1"/>
  <c r="F1531" i="6"/>
  <c r="G1531" i="6" s="1"/>
  <c r="F1530" i="6"/>
  <c r="G1530" i="6" s="1"/>
  <c r="E1523" i="6"/>
  <c r="G1521" i="6"/>
  <c r="G1520" i="6"/>
  <c r="G1519" i="6"/>
  <c r="G1518" i="6"/>
  <c r="G1517" i="6"/>
  <c r="G1516" i="6"/>
  <c r="G1515" i="6"/>
  <c r="G1514" i="6"/>
  <c r="G1513" i="6"/>
  <c r="G1512" i="6"/>
  <c r="G1507" i="6"/>
  <c r="F1574" i="6" s="1"/>
  <c r="C1507" i="6"/>
  <c r="B1574" i="6" s="1"/>
  <c r="C1506" i="6"/>
  <c r="B1505" i="6"/>
  <c r="G1504" i="6"/>
  <c r="B1504" i="6"/>
  <c r="B1503" i="6"/>
  <c r="B1502" i="6"/>
  <c r="A1499" i="6"/>
  <c r="G1496" i="6"/>
  <c r="B1496" i="6"/>
  <c r="G1495" i="6"/>
  <c r="G1497" i="6" s="1"/>
  <c r="B1495" i="6"/>
  <c r="G1490" i="6"/>
  <c r="B1490" i="6"/>
  <c r="G1489" i="6"/>
  <c r="B1489" i="6"/>
  <c r="G1488" i="6"/>
  <c r="B1488" i="6"/>
  <c r="G1487" i="6"/>
  <c r="B1487" i="6"/>
  <c r="G1486" i="6"/>
  <c r="B1486" i="6"/>
  <c r="G1485" i="6"/>
  <c r="B1485" i="6"/>
  <c r="G1484" i="6"/>
  <c r="B1484" i="6"/>
  <c r="G1483" i="6"/>
  <c r="B1483" i="6"/>
  <c r="G1482" i="6"/>
  <c r="B1482" i="6"/>
  <c r="G1481" i="6"/>
  <c r="B1481" i="6"/>
  <c r="G1480" i="6"/>
  <c r="B1480" i="6"/>
  <c r="F1475" i="6"/>
  <c r="G1475" i="6" s="1"/>
  <c r="B1475" i="6"/>
  <c r="F1474" i="6"/>
  <c r="G1474" i="6" s="1"/>
  <c r="G1473" i="6"/>
  <c r="B1473" i="6"/>
  <c r="F1472" i="6"/>
  <c r="G1472" i="6" s="1"/>
  <c r="F1471" i="6"/>
  <c r="G1471" i="6" s="1"/>
  <c r="F1470" i="6"/>
  <c r="G1470" i="6" s="1"/>
  <c r="F1469" i="6"/>
  <c r="G1469" i="6" s="1"/>
  <c r="F1464" i="6"/>
  <c r="G1464" i="6" s="1"/>
  <c r="B1464" i="6"/>
  <c r="F1463" i="6"/>
  <c r="G1463" i="6" s="1"/>
  <c r="B1463" i="6"/>
  <c r="F1462" i="6"/>
  <c r="G1462" i="6" s="1"/>
  <c r="B1462" i="6"/>
  <c r="F1461" i="6"/>
  <c r="G1461" i="6" s="1"/>
  <c r="B1461" i="6"/>
  <c r="F1460" i="6"/>
  <c r="G1460" i="6" s="1"/>
  <c r="B1460" i="6"/>
  <c r="F1459" i="6"/>
  <c r="G1459" i="6" s="1"/>
  <c r="F1458" i="6"/>
  <c r="G1458" i="6" s="1"/>
  <c r="F1457" i="6"/>
  <c r="G1457" i="6" s="1"/>
  <c r="F1456" i="6"/>
  <c r="G1456" i="6" s="1"/>
  <c r="F1455" i="6"/>
  <c r="G1455" i="6" s="1"/>
  <c r="E1448" i="6"/>
  <c r="G1446" i="6"/>
  <c r="G1445" i="6"/>
  <c r="G1444" i="6"/>
  <c r="G1443" i="6"/>
  <c r="G1442" i="6"/>
  <c r="G1441" i="6"/>
  <c r="G1440" i="6"/>
  <c r="G1439" i="6"/>
  <c r="G1438" i="6"/>
  <c r="G1437" i="6"/>
  <c r="G1432" i="6"/>
  <c r="F1499" i="6" s="1"/>
  <c r="C1432" i="6"/>
  <c r="B1499" i="6" s="1"/>
  <c r="C1431" i="6"/>
  <c r="B1430" i="6"/>
  <c r="G1429" i="6"/>
  <c r="B1429" i="6"/>
  <c r="B1428" i="6"/>
  <c r="B1427" i="6"/>
  <c r="A1424" i="6"/>
  <c r="G1421" i="6"/>
  <c r="B1421" i="6"/>
  <c r="G1420" i="6"/>
  <c r="B1420" i="6"/>
  <c r="G1415" i="6"/>
  <c r="B1415" i="6"/>
  <c r="G1414" i="6"/>
  <c r="B1414" i="6"/>
  <c r="G1413" i="6"/>
  <c r="B1413" i="6"/>
  <c r="G1412" i="6"/>
  <c r="B1412" i="6"/>
  <c r="G1411" i="6"/>
  <c r="B1411" i="6"/>
  <c r="G1410" i="6"/>
  <c r="B1410" i="6"/>
  <c r="G1409" i="6"/>
  <c r="B1409" i="6"/>
  <c r="G1408" i="6"/>
  <c r="B1408" i="6"/>
  <c r="G1407" i="6"/>
  <c r="B1407" i="6"/>
  <c r="G1406" i="6"/>
  <c r="B1406" i="6"/>
  <c r="G1405" i="6"/>
  <c r="B1405" i="6"/>
  <c r="F1400" i="6"/>
  <c r="G1400" i="6" s="1"/>
  <c r="B1400" i="6"/>
  <c r="F1399" i="6"/>
  <c r="G1399" i="6" s="1"/>
  <c r="G1398" i="6"/>
  <c r="B1398" i="6"/>
  <c r="F1397" i="6"/>
  <c r="G1397" i="6" s="1"/>
  <c r="F1396" i="6"/>
  <c r="G1396" i="6" s="1"/>
  <c r="F1395" i="6"/>
  <c r="G1395" i="6" s="1"/>
  <c r="F1394" i="6"/>
  <c r="G1394" i="6" s="1"/>
  <c r="F1389" i="6"/>
  <c r="G1389" i="6" s="1"/>
  <c r="B1389" i="6"/>
  <c r="F1388" i="6"/>
  <c r="G1388" i="6" s="1"/>
  <c r="B1388" i="6"/>
  <c r="F1387" i="6"/>
  <c r="G1387" i="6" s="1"/>
  <c r="B1387" i="6"/>
  <c r="F1386" i="6"/>
  <c r="G1386" i="6" s="1"/>
  <c r="B1386" i="6"/>
  <c r="F1385" i="6"/>
  <c r="G1385" i="6" s="1"/>
  <c r="B1385" i="6"/>
  <c r="F1384" i="6"/>
  <c r="G1384" i="6" s="1"/>
  <c r="F1383" i="6"/>
  <c r="G1383" i="6" s="1"/>
  <c r="F1382" i="6"/>
  <c r="G1382" i="6" s="1"/>
  <c r="F1381" i="6"/>
  <c r="G1381" i="6" s="1"/>
  <c r="F1380" i="6"/>
  <c r="G1380" i="6" s="1"/>
  <c r="E1373" i="6"/>
  <c r="G1371" i="6"/>
  <c r="G1370" i="6"/>
  <c r="G1369" i="6"/>
  <c r="G1368" i="6"/>
  <c r="G1367" i="6"/>
  <c r="G1366" i="6"/>
  <c r="G1365" i="6"/>
  <c r="G1364" i="6"/>
  <c r="G1363" i="6"/>
  <c r="G1362" i="6"/>
  <c r="G1357" i="6"/>
  <c r="F1424" i="6" s="1"/>
  <c r="C1357" i="6"/>
  <c r="B1424" i="6" s="1"/>
  <c r="C1356" i="6"/>
  <c r="B1355" i="6"/>
  <c r="G1354" i="6"/>
  <c r="B1354" i="6"/>
  <c r="B1353" i="6"/>
  <c r="B1352" i="6"/>
  <c r="A1349" i="6"/>
  <c r="G1346" i="6"/>
  <c r="G1347" i="6" s="1"/>
  <c r="B1346" i="6"/>
  <c r="G1345" i="6"/>
  <c r="B1345" i="6"/>
  <c r="G1340" i="6"/>
  <c r="B1340" i="6"/>
  <c r="G1339" i="6"/>
  <c r="B1339" i="6"/>
  <c r="G1338" i="6"/>
  <c r="B1338" i="6"/>
  <c r="G1337" i="6"/>
  <c r="B1337" i="6"/>
  <c r="G1336" i="6"/>
  <c r="B1336" i="6"/>
  <c r="G1335" i="6"/>
  <c r="B1335" i="6"/>
  <c r="G1334" i="6"/>
  <c r="B1334" i="6"/>
  <c r="G1333" i="6"/>
  <c r="B1333" i="6"/>
  <c r="G1332" i="6"/>
  <c r="B1332" i="6"/>
  <c r="G1331" i="6"/>
  <c r="B1331" i="6"/>
  <c r="G1330" i="6"/>
  <c r="G1341" i="6" s="1"/>
  <c r="B1330" i="6"/>
  <c r="F1325" i="6"/>
  <c r="G1325" i="6" s="1"/>
  <c r="B1325" i="6"/>
  <c r="F1324" i="6"/>
  <c r="G1324" i="6" s="1"/>
  <c r="G1323" i="6"/>
  <c r="B1323" i="6"/>
  <c r="F1322" i="6"/>
  <c r="G1322" i="6" s="1"/>
  <c r="F1321" i="6"/>
  <c r="G1321" i="6" s="1"/>
  <c r="F1320" i="6"/>
  <c r="G1320" i="6" s="1"/>
  <c r="F1319" i="6"/>
  <c r="G1319" i="6" s="1"/>
  <c r="F1314" i="6"/>
  <c r="G1314" i="6" s="1"/>
  <c r="B1314" i="6"/>
  <c r="F1313" i="6"/>
  <c r="G1313" i="6" s="1"/>
  <c r="B1313" i="6"/>
  <c r="F1312" i="6"/>
  <c r="G1312" i="6" s="1"/>
  <c r="B1312" i="6"/>
  <c r="F1311" i="6"/>
  <c r="G1311" i="6" s="1"/>
  <c r="B1311" i="6"/>
  <c r="F1310" i="6"/>
  <c r="G1310" i="6" s="1"/>
  <c r="B1310" i="6"/>
  <c r="F1309" i="6"/>
  <c r="G1309" i="6" s="1"/>
  <c r="F1308" i="6"/>
  <c r="G1308" i="6" s="1"/>
  <c r="F1307" i="6"/>
  <c r="G1307" i="6" s="1"/>
  <c r="F1306" i="6"/>
  <c r="G1306" i="6" s="1"/>
  <c r="F1305" i="6"/>
  <c r="G1305" i="6" s="1"/>
  <c r="E1298" i="6"/>
  <c r="G1296" i="6"/>
  <c r="G1295" i="6"/>
  <c r="G1294" i="6"/>
  <c r="G1293" i="6"/>
  <c r="G1292" i="6"/>
  <c r="G1291" i="6"/>
  <c r="G1290" i="6"/>
  <c r="G1289" i="6"/>
  <c r="G1288" i="6"/>
  <c r="G1287" i="6"/>
  <c r="G1282" i="6"/>
  <c r="F1349" i="6" s="1"/>
  <c r="C1282" i="6"/>
  <c r="B1349" i="6" s="1"/>
  <c r="C1281" i="6"/>
  <c r="B1280" i="6"/>
  <c r="G1279" i="6"/>
  <c r="B1279" i="6"/>
  <c r="B1278" i="6"/>
  <c r="B1277" i="6"/>
  <c r="A1274" i="6"/>
  <c r="G1271" i="6"/>
  <c r="B1271" i="6"/>
  <c r="G1270" i="6"/>
  <c r="B1270" i="6"/>
  <c r="G1265" i="6"/>
  <c r="B1265" i="6"/>
  <c r="G1264" i="6"/>
  <c r="B1264" i="6"/>
  <c r="G1263" i="6"/>
  <c r="B1263" i="6"/>
  <c r="G1262" i="6"/>
  <c r="B1262" i="6"/>
  <c r="G1261" i="6"/>
  <c r="B1261" i="6"/>
  <c r="G1260" i="6"/>
  <c r="B1260" i="6"/>
  <c r="G1259" i="6"/>
  <c r="B1259" i="6"/>
  <c r="G1258" i="6"/>
  <c r="B1258" i="6"/>
  <c r="G1257" i="6"/>
  <c r="B1257" i="6"/>
  <c r="G1256" i="6"/>
  <c r="B1256" i="6"/>
  <c r="G1255" i="6"/>
  <c r="B1255" i="6"/>
  <c r="F1250" i="6"/>
  <c r="G1250" i="6" s="1"/>
  <c r="B1250" i="6"/>
  <c r="F1249" i="6"/>
  <c r="G1249" i="6" s="1"/>
  <c r="G1248" i="6"/>
  <c r="B1248" i="6"/>
  <c r="F1247" i="6"/>
  <c r="G1247" i="6" s="1"/>
  <c r="F1246" i="6"/>
  <c r="G1246" i="6" s="1"/>
  <c r="F1245" i="6"/>
  <c r="G1245" i="6" s="1"/>
  <c r="F1244" i="6"/>
  <c r="G1244" i="6" s="1"/>
  <c r="F1239" i="6"/>
  <c r="G1239" i="6" s="1"/>
  <c r="B1239" i="6"/>
  <c r="F1238" i="6"/>
  <c r="G1238" i="6" s="1"/>
  <c r="B1238" i="6"/>
  <c r="F1237" i="6"/>
  <c r="G1237" i="6" s="1"/>
  <c r="B1237" i="6"/>
  <c r="F1236" i="6"/>
  <c r="G1236" i="6" s="1"/>
  <c r="B1236" i="6"/>
  <c r="F1235" i="6"/>
  <c r="G1235" i="6" s="1"/>
  <c r="B1235" i="6"/>
  <c r="F1234" i="6"/>
  <c r="G1234" i="6" s="1"/>
  <c r="F1233" i="6"/>
  <c r="G1233" i="6" s="1"/>
  <c r="F1232" i="6"/>
  <c r="G1232" i="6" s="1"/>
  <c r="F1231" i="6"/>
  <c r="G1231" i="6" s="1"/>
  <c r="F1230" i="6"/>
  <c r="G1230" i="6" s="1"/>
  <c r="E1223" i="6"/>
  <c r="G1221" i="6"/>
  <c r="G1220" i="6"/>
  <c r="G1219" i="6"/>
  <c r="G1218" i="6"/>
  <c r="G1217" i="6"/>
  <c r="G1216" i="6"/>
  <c r="G1215" i="6"/>
  <c r="G1214" i="6"/>
  <c r="G1213" i="6"/>
  <c r="G1212" i="6"/>
  <c r="G1207" i="6"/>
  <c r="F1274" i="6" s="1"/>
  <c r="C1207" i="6"/>
  <c r="B1274" i="6" s="1"/>
  <c r="C1206" i="6"/>
  <c r="B1205" i="6"/>
  <c r="G1204" i="6"/>
  <c r="B1204" i="6"/>
  <c r="B1203" i="6"/>
  <c r="B1202" i="6"/>
  <c r="A1199" i="6"/>
  <c r="G1196" i="6"/>
  <c r="B1196" i="6"/>
  <c r="G1195" i="6"/>
  <c r="B1195" i="6"/>
  <c r="G1190" i="6"/>
  <c r="B1190" i="6"/>
  <c r="G1189" i="6"/>
  <c r="B1189" i="6"/>
  <c r="G1188" i="6"/>
  <c r="B1188" i="6"/>
  <c r="G1187" i="6"/>
  <c r="B1187" i="6"/>
  <c r="G1186" i="6"/>
  <c r="B1186" i="6"/>
  <c r="G1185" i="6"/>
  <c r="B1185" i="6"/>
  <c r="G1184" i="6"/>
  <c r="B1184" i="6"/>
  <c r="G1183" i="6"/>
  <c r="B1183" i="6"/>
  <c r="G1182" i="6"/>
  <c r="B1182" i="6"/>
  <c r="G1181" i="6"/>
  <c r="B1181" i="6"/>
  <c r="G1180" i="6"/>
  <c r="B1180" i="6"/>
  <c r="F1175" i="6"/>
  <c r="G1175" i="6" s="1"/>
  <c r="B1175" i="6"/>
  <c r="F1174" i="6"/>
  <c r="G1174" i="6" s="1"/>
  <c r="G1173" i="6"/>
  <c r="B1173" i="6"/>
  <c r="F1172" i="6"/>
  <c r="G1172" i="6" s="1"/>
  <c r="F1171" i="6"/>
  <c r="G1171" i="6" s="1"/>
  <c r="F1170" i="6"/>
  <c r="G1170" i="6" s="1"/>
  <c r="G1169" i="6"/>
  <c r="F1169" i="6"/>
  <c r="F1164" i="6"/>
  <c r="G1164" i="6" s="1"/>
  <c r="B1164" i="6"/>
  <c r="F1163" i="6"/>
  <c r="G1163" i="6" s="1"/>
  <c r="B1163" i="6"/>
  <c r="F1162" i="6"/>
  <c r="G1162" i="6" s="1"/>
  <c r="B1162" i="6"/>
  <c r="F1161" i="6"/>
  <c r="G1161" i="6" s="1"/>
  <c r="B1161" i="6"/>
  <c r="F1160" i="6"/>
  <c r="G1160" i="6" s="1"/>
  <c r="B1160" i="6"/>
  <c r="F1159" i="6"/>
  <c r="G1159" i="6" s="1"/>
  <c r="F1158" i="6"/>
  <c r="G1158" i="6" s="1"/>
  <c r="F1157" i="6"/>
  <c r="G1157" i="6" s="1"/>
  <c r="F1156" i="6"/>
  <c r="G1156" i="6" s="1"/>
  <c r="F1155" i="6"/>
  <c r="G1155" i="6" s="1"/>
  <c r="E1148" i="6"/>
  <c r="G1146" i="6"/>
  <c r="G1145" i="6"/>
  <c r="G1144" i="6"/>
  <c r="G1143" i="6"/>
  <c r="G1142" i="6"/>
  <c r="G1141" i="6"/>
  <c r="G1140" i="6"/>
  <c r="G1139" i="6"/>
  <c r="G1138" i="6"/>
  <c r="G1137" i="6"/>
  <c r="G1132" i="6"/>
  <c r="F1199" i="6" s="1"/>
  <c r="C1132" i="6"/>
  <c r="B1199" i="6" s="1"/>
  <c r="C1131" i="6"/>
  <c r="B1130" i="6"/>
  <c r="G1129" i="6"/>
  <c r="B1129" i="6"/>
  <c r="B1128" i="6"/>
  <c r="B1127" i="6"/>
  <c r="A1124" i="6"/>
  <c r="G1121" i="6"/>
  <c r="B1121" i="6"/>
  <c r="G1120" i="6"/>
  <c r="G1122" i="6" s="1"/>
  <c r="B1120" i="6"/>
  <c r="G1115" i="6"/>
  <c r="B1115" i="6"/>
  <c r="G1114" i="6"/>
  <c r="B1114" i="6"/>
  <c r="G1113" i="6"/>
  <c r="B1113" i="6"/>
  <c r="G1112" i="6"/>
  <c r="B1112" i="6"/>
  <c r="G1111" i="6"/>
  <c r="B1111" i="6"/>
  <c r="G1110" i="6"/>
  <c r="B1110" i="6"/>
  <c r="G1109" i="6"/>
  <c r="B1109" i="6"/>
  <c r="G1108" i="6"/>
  <c r="B1108" i="6"/>
  <c r="G1107" i="6"/>
  <c r="B1107" i="6"/>
  <c r="G1106" i="6"/>
  <c r="B1106" i="6"/>
  <c r="G1105" i="6"/>
  <c r="B1105" i="6"/>
  <c r="F1100" i="6"/>
  <c r="G1100" i="6" s="1"/>
  <c r="B1100" i="6"/>
  <c r="F1099" i="6"/>
  <c r="G1099" i="6" s="1"/>
  <c r="G1098" i="6"/>
  <c r="B1098" i="6"/>
  <c r="F1097" i="6"/>
  <c r="G1097" i="6" s="1"/>
  <c r="F1096" i="6"/>
  <c r="G1096" i="6" s="1"/>
  <c r="F1095" i="6"/>
  <c r="G1095" i="6" s="1"/>
  <c r="F1094" i="6"/>
  <c r="G1094" i="6" s="1"/>
  <c r="F1089" i="6"/>
  <c r="G1089" i="6" s="1"/>
  <c r="B1089" i="6"/>
  <c r="F1088" i="6"/>
  <c r="G1088" i="6" s="1"/>
  <c r="B1088" i="6"/>
  <c r="F1087" i="6"/>
  <c r="G1087" i="6" s="1"/>
  <c r="B1087" i="6"/>
  <c r="F1086" i="6"/>
  <c r="G1086" i="6" s="1"/>
  <c r="B1086" i="6"/>
  <c r="F1085" i="6"/>
  <c r="G1085" i="6" s="1"/>
  <c r="B1085" i="6"/>
  <c r="F1084" i="6"/>
  <c r="G1084" i="6" s="1"/>
  <c r="F1083" i="6"/>
  <c r="G1083" i="6" s="1"/>
  <c r="F1082" i="6"/>
  <c r="G1082" i="6" s="1"/>
  <c r="F1081" i="6"/>
  <c r="G1081" i="6" s="1"/>
  <c r="F1080" i="6"/>
  <c r="G1080" i="6" s="1"/>
  <c r="E1073" i="6"/>
  <c r="G1071" i="6"/>
  <c r="G1070" i="6"/>
  <c r="G1069" i="6"/>
  <c r="G1068" i="6"/>
  <c r="G1067" i="6"/>
  <c r="G1066" i="6"/>
  <c r="G1065" i="6"/>
  <c r="G1064" i="6"/>
  <c r="G1063" i="6"/>
  <c r="G1062" i="6"/>
  <c r="G1057" i="6"/>
  <c r="F1124" i="6" s="1"/>
  <c r="C1057" i="6"/>
  <c r="B1124" i="6" s="1"/>
  <c r="C1056" i="6"/>
  <c r="B1055" i="6"/>
  <c r="G1054" i="6"/>
  <c r="B1054" i="6"/>
  <c r="B1053" i="6"/>
  <c r="B1052" i="6"/>
  <c r="A1049" i="6"/>
  <c r="G1046" i="6"/>
  <c r="B1046" i="6"/>
  <c r="G1045" i="6"/>
  <c r="B1045" i="6"/>
  <c r="G1040" i="6"/>
  <c r="B1040" i="6"/>
  <c r="G1039" i="6"/>
  <c r="B1039" i="6"/>
  <c r="G1038" i="6"/>
  <c r="B1038" i="6"/>
  <c r="G1037" i="6"/>
  <c r="B1037" i="6"/>
  <c r="G1036" i="6"/>
  <c r="B1036" i="6"/>
  <c r="G1035" i="6"/>
  <c r="B1035" i="6"/>
  <c r="G1034" i="6"/>
  <c r="B1034" i="6"/>
  <c r="G1033" i="6"/>
  <c r="B1033" i="6"/>
  <c r="G1032" i="6"/>
  <c r="B1032" i="6"/>
  <c r="G1031" i="6"/>
  <c r="B1031" i="6"/>
  <c r="G1030" i="6"/>
  <c r="B1030" i="6"/>
  <c r="F1025" i="6"/>
  <c r="G1025" i="6" s="1"/>
  <c r="B1025" i="6"/>
  <c r="F1024" i="6"/>
  <c r="G1024" i="6" s="1"/>
  <c r="G1023" i="6"/>
  <c r="B1023" i="6"/>
  <c r="F1022" i="6"/>
  <c r="G1022" i="6" s="1"/>
  <c r="F1021" i="6"/>
  <c r="G1021" i="6" s="1"/>
  <c r="F1020" i="6"/>
  <c r="G1020" i="6" s="1"/>
  <c r="F1019" i="6"/>
  <c r="G1019" i="6" s="1"/>
  <c r="F1014" i="6"/>
  <c r="G1014" i="6" s="1"/>
  <c r="B1014" i="6"/>
  <c r="F1013" i="6"/>
  <c r="G1013" i="6" s="1"/>
  <c r="B1013" i="6"/>
  <c r="F1012" i="6"/>
  <c r="G1012" i="6" s="1"/>
  <c r="B1012" i="6"/>
  <c r="F1011" i="6"/>
  <c r="G1011" i="6" s="1"/>
  <c r="B1011" i="6"/>
  <c r="F1010" i="6"/>
  <c r="G1010" i="6" s="1"/>
  <c r="B1010" i="6"/>
  <c r="F1009" i="6"/>
  <c r="G1009" i="6" s="1"/>
  <c r="F1008" i="6"/>
  <c r="G1008" i="6" s="1"/>
  <c r="F1007" i="6"/>
  <c r="G1007" i="6" s="1"/>
  <c r="F1006" i="6"/>
  <c r="G1006" i="6" s="1"/>
  <c r="F1005" i="6"/>
  <c r="G1005" i="6" s="1"/>
  <c r="E998" i="6"/>
  <c r="G996" i="6"/>
  <c r="G995" i="6"/>
  <c r="G994" i="6"/>
  <c r="G993" i="6"/>
  <c r="G992" i="6"/>
  <c r="G991" i="6"/>
  <c r="G990" i="6"/>
  <c r="G989" i="6"/>
  <c r="G988" i="6"/>
  <c r="G987" i="6"/>
  <c r="G982" i="6"/>
  <c r="F1049" i="6" s="1"/>
  <c r="C982" i="6"/>
  <c r="B1049" i="6" s="1"/>
  <c r="C981" i="6"/>
  <c r="B980" i="6"/>
  <c r="G979" i="6"/>
  <c r="B979" i="6"/>
  <c r="B978" i="6"/>
  <c r="B977" i="6"/>
  <c r="A974" i="6"/>
  <c r="G971" i="6"/>
  <c r="B971" i="6"/>
  <c r="G970" i="6"/>
  <c r="B970" i="6"/>
  <c r="G965" i="6"/>
  <c r="B965" i="6"/>
  <c r="G964" i="6"/>
  <c r="B964" i="6"/>
  <c r="G963" i="6"/>
  <c r="B963" i="6"/>
  <c r="G962" i="6"/>
  <c r="B962" i="6"/>
  <c r="G961" i="6"/>
  <c r="B961" i="6"/>
  <c r="G960" i="6"/>
  <c r="B960" i="6"/>
  <c r="G959" i="6"/>
  <c r="B959" i="6"/>
  <c r="G958" i="6"/>
  <c r="B958" i="6"/>
  <c r="G957" i="6"/>
  <c r="B957" i="6"/>
  <c r="G956" i="6"/>
  <c r="B956" i="6"/>
  <c r="G955" i="6"/>
  <c r="B955" i="6"/>
  <c r="F950" i="6"/>
  <c r="G950" i="6" s="1"/>
  <c r="B950" i="6"/>
  <c r="F949" i="6"/>
  <c r="G949" i="6" s="1"/>
  <c r="G948" i="6"/>
  <c r="B948" i="6"/>
  <c r="F947" i="6"/>
  <c r="G947" i="6" s="1"/>
  <c r="F946" i="6"/>
  <c r="G946" i="6" s="1"/>
  <c r="F945" i="6"/>
  <c r="G945" i="6" s="1"/>
  <c r="F944" i="6"/>
  <c r="G944" i="6" s="1"/>
  <c r="F939" i="6"/>
  <c r="G939" i="6" s="1"/>
  <c r="B939" i="6"/>
  <c r="F938" i="6"/>
  <c r="G938" i="6" s="1"/>
  <c r="B938" i="6"/>
  <c r="F937" i="6"/>
  <c r="G937" i="6" s="1"/>
  <c r="B937" i="6"/>
  <c r="F936" i="6"/>
  <c r="G936" i="6" s="1"/>
  <c r="B936" i="6"/>
  <c r="F935" i="6"/>
  <c r="G935" i="6" s="1"/>
  <c r="B935" i="6"/>
  <c r="F934" i="6"/>
  <c r="G934" i="6" s="1"/>
  <c r="F933" i="6"/>
  <c r="G933" i="6" s="1"/>
  <c r="F932" i="6"/>
  <c r="G932" i="6" s="1"/>
  <c r="F931" i="6"/>
  <c r="G931" i="6" s="1"/>
  <c r="F930" i="6"/>
  <c r="G930" i="6" s="1"/>
  <c r="E923" i="6"/>
  <c r="G921" i="6"/>
  <c r="G920" i="6"/>
  <c r="G919" i="6"/>
  <c r="G918" i="6"/>
  <c r="G917" i="6"/>
  <c r="G916" i="6"/>
  <c r="G915" i="6"/>
  <c r="G914" i="6"/>
  <c r="G913" i="6"/>
  <c r="G912" i="6"/>
  <c r="G907" i="6"/>
  <c r="F974" i="6" s="1"/>
  <c r="C907" i="6"/>
  <c r="B974" i="6" s="1"/>
  <c r="C906" i="6"/>
  <c r="B905" i="6"/>
  <c r="G904" i="6"/>
  <c r="B904" i="6"/>
  <c r="B903" i="6"/>
  <c r="B902" i="6"/>
  <c r="A899" i="6"/>
  <c r="G896" i="6"/>
  <c r="B896" i="6"/>
  <c r="G895" i="6"/>
  <c r="B895" i="6"/>
  <c r="G890" i="6"/>
  <c r="B890" i="6"/>
  <c r="G889" i="6"/>
  <c r="B889" i="6"/>
  <c r="G888" i="6"/>
  <c r="B888" i="6"/>
  <c r="G887" i="6"/>
  <c r="B887" i="6"/>
  <c r="G886" i="6"/>
  <c r="B886" i="6"/>
  <c r="G885" i="6"/>
  <c r="B885" i="6"/>
  <c r="G884" i="6"/>
  <c r="B884" i="6"/>
  <c r="G883" i="6"/>
  <c r="B883" i="6"/>
  <c r="G882" i="6"/>
  <c r="B882" i="6"/>
  <c r="G881" i="6"/>
  <c r="B881" i="6"/>
  <c r="G880" i="6"/>
  <c r="B880" i="6"/>
  <c r="F875" i="6"/>
  <c r="G875" i="6" s="1"/>
  <c r="B875" i="6"/>
  <c r="F874" i="6"/>
  <c r="G874" i="6" s="1"/>
  <c r="G873" i="6"/>
  <c r="B873" i="6"/>
  <c r="F872" i="6"/>
  <c r="G872" i="6" s="1"/>
  <c r="F871" i="6"/>
  <c r="G871" i="6" s="1"/>
  <c r="F870" i="6"/>
  <c r="G870" i="6" s="1"/>
  <c r="F869" i="6"/>
  <c r="G869" i="6" s="1"/>
  <c r="F864" i="6"/>
  <c r="G864" i="6" s="1"/>
  <c r="B864" i="6"/>
  <c r="F863" i="6"/>
  <c r="G863" i="6" s="1"/>
  <c r="B863" i="6"/>
  <c r="F862" i="6"/>
  <c r="G862" i="6" s="1"/>
  <c r="B862" i="6"/>
  <c r="F861" i="6"/>
  <c r="G861" i="6" s="1"/>
  <c r="B861" i="6"/>
  <c r="F860" i="6"/>
  <c r="G860" i="6" s="1"/>
  <c r="B860" i="6"/>
  <c r="F859" i="6"/>
  <c r="G859" i="6" s="1"/>
  <c r="F858" i="6"/>
  <c r="G858" i="6" s="1"/>
  <c r="F857" i="6"/>
  <c r="G857" i="6" s="1"/>
  <c r="F856" i="6"/>
  <c r="G856" i="6" s="1"/>
  <c r="F855" i="6"/>
  <c r="G855" i="6" s="1"/>
  <c r="E848" i="6"/>
  <c r="G846" i="6"/>
  <c r="G845" i="6"/>
  <c r="G844" i="6"/>
  <c r="G843" i="6"/>
  <c r="G842" i="6"/>
  <c r="G841" i="6"/>
  <c r="G840" i="6"/>
  <c r="G839" i="6"/>
  <c r="G838" i="6"/>
  <c r="G837" i="6"/>
  <c r="G832" i="6"/>
  <c r="F899" i="6" s="1"/>
  <c r="C832" i="6"/>
  <c r="B899" i="6" s="1"/>
  <c r="C831" i="6"/>
  <c r="B830" i="6"/>
  <c r="G829" i="6"/>
  <c r="B829" i="6"/>
  <c r="B828" i="6"/>
  <c r="B827" i="6"/>
  <c r="A824" i="6"/>
  <c r="G821" i="6"/>
  <c r="B821" i="6"/>
  <c r="G820" i="6"/>
  <c r="G822" i="6" s="1"/>
  <c r="B820" i="6"/>
  <c r="G815" i="6"/>
  <c r="B815" i="6"/>
  <c r="G814" i="6"/>
  <c r="B814" i="6"/>
  <c r="G813" i="6"/>
  <c r="B813" i="6"/>
  <c r="G812" i="6"/>
  <c r="B812" i="6"/>
  <c r="G811" i="6"/>
  <c r="B811" i="6"/>
  <c r="G810" i="6"/>
  <c r="B810" i="6"/>
  <c r="G809" i="6"/>
  <c r="B809" i="6"/>
  <c r="G808" i="6"/>
  <c r="B808" i="6"/>
  <c r="G807" i="6"/>
  <c r="B807" i="6"/>
  <c r="G806" i="6"/>
  <c r="B806" i="6"/>
  <c r="G805" i="6"/>
  <c r="B805" i="6"/>
  <c r="F800" i="6"/>
  <c r="G800" i="6" s="1"/>
  <c r="B800" i="6"/>
  <c r="F799" i="6"/>
  <c r="G799" i="6" s="1"/>
  <c r="G798" i="6"/>
  <c r="B798" i="6"/>
  <c r="F797" i="6"/>
  <c r="G797" i="6" s="1"/>
  <c r="F796" i="6"/>
  <c r="G796" i="6" s="1"/>
  <c r="F795" i="6"/>
  <c r="G795" i="6" s="1"/>
  <c r="F794" i="6"/>
  <c r="G794" i="6" s="1"/>
  <c r="G789" i="6"/>
  <c r="F789" i="6"/>
  <c r="B789" i="6"/>
  <c r="F788" i="6"/>
  <c r="G788" i="6" s="1"/>
  <c r="B788" i="6"/>
  <c r="F787" i="6"/>
  <c r="G787" i="6" s="1"/>
  <c r="B787" i="6"/>
  <c r="F786" i="6"/>
  <c r="G786" i="6" s="1"/>
  <c r="B786" i="6"/>
  <c r="F785" i="6"/>
  <c r="G785" i="6" s="1"/>
  <c r="B785" i="6"/>
  <c r="F784" i="6"/>
  <c r="G784" i="6" s="1"/>
  <c r="F783" i="6"/>
  <c r="G783" i="6" s="1"/>
  <c r="F782" i="6"/>
  <c r="G782" i="6" s="1"/>
  <c r="F781" i="6"/>
  <c r="G781" i="6" s="1"/>
  <c r="F780" i="6"/>
  <c r="G780" i="6" s="1"/>
  <c r="E773" i="6"/>
  <c r="G771" i="6"/>
  <c r="G770" i="6"/>
  <c r="G769" i="6"/>
  <c r="G768" i="6"/>
  <c r="G767" i="6"/>
  <c r="G766" i="6"/>
  <c r="G765" i="6"/>
  <c r="G764" i="6"/>
  <c r="G763" i="6"/>
  <c r="G762" i="6"/>
  <c r="G757" i="6"/>
  <c r="F824" i="6" s="1"/>
  <c r="C757" i="6"/>
  <c r="B824" i="6" s="1"/>
  <c r="C756" i="6"/>
  <c r="B755" i="6"/>
  <c r="G754" i="6"/>
  <c r="B754" i="6"/>
  <c r="B753" i="6"/>
  <c r="B752" i="6"/>
  <c r="A749" i="6"/>
  <c r="G746" i="6"/>
  <c r="B746" i="6"/>
  <c r="G745" i="6"/>
  <c r="B745" i="6"/>
  <c r="G740" i="6"/>
  <c r="B740" i="6"/>
  <c r="G739" i="6"/>
  <c r="B739" i="6"/>
  <c r="G738" i="6"/>
  <c r="B738" i="6"/>
  <c r="G737" i="6"/>
  <c r="B737" i="6"/>
  <c r="G736" i="6"/>
  <c r="B736" i="6"/>
  <c r="G735" i="6"/>
  <c r="B735" i="6"/>
  <c r="G734" i="6"/>
  <c r="B734" i="6"/>
  <c r="G733" i="6"/>
  <c r="B733" i="6"/>
  <c r="G732" i="6"/>
  <c r="B732" i="6"/>
  <c r="G731" i="6"/>
  <c r="B731" i="6"/>
  <c r="G730" i="6"/>
  <c r="B730" i="6"/>
  <c r="F725" i="6"/>
  <c r="G725" i="6" s="1"/>
  <c r="B725" i="6"/>
  <c r="F724" i="6"/>
  <c r="G724" i="6" s="1"/>
  <c r="G723" i="6"/>
  <c r="B723" i="6"/>
  <c r="F722" i="6"/>
  <c r="G722" i="6" s="1"/>
  <c r="G721" i="6"/>
  <c r="F721" i="6"/>
  <c r="F720" i="6"/>
  <c r="G720" i="6" s="1"/>
  <c r="F719" i="6"/>
  <c r="G719" i="6" s="1"/>
  <c r="F714" i="6"/>
  <c r="G714" i="6" s="1"/>
  <c r="B714" i="6"/>
  <c r="F713" i="6"/>
  <c r="G713" i="6" s="1"/>
  <c r="B713" i="6"/>
  <c r="F712" i="6"/>
  <c r="G712" i="6" s="1"/>
  <c r="B712" i="6"/>
  <c r="F711" i="6"/>
  <c r="G711" i="6" s="1"/>
  <c r="B711" i="6"/>
  <c r="F710" i="6"/>
  <c r="G710" i="6" s="1"/>
  <c r="B710" i="6"/>
  <c r="F709" i="6"/>
  <c r="G709" i="6" s="1"/>
  <c r="F708" i="6"/>
  <c r="G708" i="6" s="1"/>
  <c r="F707" i="6"/>
  <c r="G707" i="6" s="1"/>
  <c r="F706" i="6"/>
  <c r="G706" i="6" s="1"/>
  <c r="F705" i="6"/>
  <c r="G705" i="6" s="1"/>
  <c r="E698" i="6"/>
  <c r="G696" i="6"/>
  <c r="G695" i="6"/>
  <c r="G694" i="6"/>
  <c r="G693" i="6"/>
  <c r="G692" i="6"/>
  <c r="G691" i="6"/>
  <c r="G690" i="6"/>
  <c r="G689" i="6"/>
  <c r="G688" i="6"/>
  <c r="G687" i="6"/>
  <c r="G682" i="6"/>
  <c r="F749" i="6" s="1"/>
  <c r="C682" i="6"/>
  <c r="B749" i="6" s="1"/>
  <c r="C681" i="6"/>
  <c r="B680" i="6"/>
  <c r="G679" i="6"/>
  <c r="B679" i="6"/>
  <c r="B678" i="6"/>
  <c r="B677" i="6"/>
  <c r="A674" i="6"/>
  <c r="G671" i="6"/>
  <c r="B671" i="6"/>
  <c r="G670" i="6"/>
  <c r="B670" i="6"/>
  <c r="G665" i="6"/>
  <c r="B665" i="6"/>
  <c r="G664" i="6"/>
  <c r="B664" i="6"/>
  <c r="G663" i="6"/>
  <c r="B663" i="6"/>
  <c r="G662" i="6"/>
  <c r="B662" i="6"/>
  <c r="G661" i="6"/>
  <c r="B661" i="6"/>
  <c r="G660" i="6"/>
  <c r="B660" i="6"/>
  <c r="G659" i="6"/>
  <c r="B659" i="6"/>
  <c r="G658" i="6"/>
  <c r="B658" i="6"/>
  <c r="G657" i="6"/>
  <c r="B657" i="6"/>
  <c r="G656" i="6"/>
  <c r="B656" i="6"/>
  <c r="G655" i="6"/>
  <c r="G666" i="6" s="1"/>
  <c r="B655" i="6"/>
  <c r="F650" i="6"/>
  <c r="G650" i="6" s="1"/>
  <c r="B650" i="6"/>
  <c r="F649" i="6"/>
  <c r="G649" i="6" s="1"/>
  <c r="G648" i="6"/>
  <c r="B648" i="6"/>
  <c r="F647" i="6"/>
  <c r="G647" i="6" s="1"/>
  <c r="F646" i="6"/>
  <c r="G646" i="6" s="1"/>
  <c r="F645" i="6"/>
  <c r="G645" i="6" s="1"/>
  <c r="F644" i="6"/>
  <c r="G644" i="6" s="1"/>
  <c r="F639" i="6"/>
  <c r="G639" i="6" s="1"/>
  <c r="B639" i="6"/>
  <c r="F638" i="6"/>
  <c r="G638" i="6" s="1"/>
  <c r="B638" i="6"/>
  <c r="F637" i="6"/>
  <c r="G637" i="6" s="1"/>
  <c r="B637" i="6"/>
  <c r="F636" i="6"/>
  <c r="G636" i="6" s="1"/>
  <c r="B636" i="6"/>
  <c r="F635" i="6"/>
  <c r="G635" i="6" s="1"/>
  <c r="B635" i="6"/>
  <c r="F634" i="6"/>
  <c r="G634" i="6" s="1"/>
  <c r="F633" i="6"/>
  <c r="G633" i="6" s="1"/>
  <c r="F632" i="6"/>
  <c r="G632" i="6" s="1"/>
  <c r="F631" i="6"/>
  <c r="G631" i="6" s="1"/>
  <c r="F630" i="6"/>
  <c r="G630" i="6" s="1"/>
  <c r="E623" i="6"/>
  <c r="G621" i="6"/>
  <c r="G620" i="6"/>
  <c r="G619" i="6"/>
  <c r="G618" i="6"/>
  <c r="G617" i="6"/>
  <c r="G616" i="6"/>
  <c r="G615" i="6"/>
  <c r="G614" i="6"/>
  <c r="G613" i="6"/>
  <c r="G612" i="6"/>
  <c r="G607" i="6"/>
  <c r="F674" i="6" s="1"/>
  <c r="C607" i="6"/>
  <c r="B674" i="6" s="1"/>
  <c r="C606" i="6"/>
  <c r="B605" i="6"/>
  <c r="G604" i="6"/>
  <c r="B604" i="6"/>
  <c r="B603" i="6"/>
  <c r="B602" i="6"/>
  <c r="A599" i="6"/>
  <c r="G596" i="6"/>
  <c r="B596" i="6"/>
  <c r="G595" i="6"/>
  <c r="B595" i="6"/>
  <c r="G590" i="6"/>
  <c r="B590" i="6"/>
  <c r="G589" i="6"/>
  <c r="B589" i="6"/>
  <c r="G588" i="6"/>
  <c r="B588" i="6"/>
  <c r="G587" i="6"/>
  <c r="B587" i="6"/>
  <c r="G586" i="6"/>
  <c r="B586" i="6"/>
  <c r="G585" i="6"/>
  <c r="B585" i="6"/>
  <c r="G584" i="6"/>
  <c r="B584" i="6"/>
  <c r="G583" i="6"/>
  <c r="B583" i="6"/>
  <c r="G582" i="6"/>
  <c r="B582" i="6"/>
  <c r="G581" i="6"/>
  <c r="B581" i="6"/>
  <c r="G580" i="6"/>
  <c r="B580" i="6"/>
  <c r="F575" i="6"/>
  <c r="G575" i="6" s="1"/>
  <c r="B575" i="6"/>
  <c r="F574" i="6"/>
  <c r="G574" i="6" s="1"/>
  <c r="G573" i="6"/>
  <c r="B573" i="6"/>
  <c r="F572" i="6"/>
  <c r="G572" i="6" s="1"/>
  <c r="F571" i="6"/>
  <c r="G571" i="6" s="1"/>
  <c r="F570" i="6"/>
  <c r="G570" i="6" s="1"/>
  <c r="F569" i="6"/>
  <c r="G569" i="6" s="1"/>
  <c r="F564" i="6"/>
  <c r="G564" i="6" s="1"/>
  <c r="B564" i="6"/>
  <c r="F563" i="6"/>
  <c r="G563" i="6" s="1"/>
  <c r="B563" i="6"/>
  <c r="F562" i="6"/>
  <c r="G562" i="6" s="1"/>
  <c r="B562" i="6"/>
  <c r="F561" i="6"/>
  <c r="G561" i="6" s="1"/>
  <c r="B561" i="6"/>
  <c r="F560" i="6"/>
  <c r="G560" i="6" s="1"/>
  <c r="B560" i="6"/>
  <c r="F559" i="6"/>
  <c r="G559" i="6" s="1"/>
  <c r="F558" i="6"/>
  <c r="G558" i="6" s="1"/>
  <c r="F557" i="6"/>
  <c r="G557" i="6" s="1"/>
  <c r="F556" i="6"/>
  <c r="G556" i="6" s="1"/>
  <c r="F555" i="6"/>
  <c r="G555" i="6" s="1"/>
  <c r="E548" i="6"/>
  <c r="G546" i="6"/>
  <c r="G545" i="6"/>
  <c r="G544" i="6"/>
  <c r="G543" i="6"/>
  <c r="G542" i="6"/>
  <c r="G541" i="6"/>
  <c r="G540" i="6"/>
  <c r="G539" i="6"/>
  <c r="G538" i="6"/>
  <c r="G537" i="6"/>
  <c r="G532" i="6"/>
  <c r="F599" i="6" s="1"/>
  <c r="C532" i="6"/>
  <c r="B599" i="6" s="1"/>
  <c r="C531" i="6"/>
  <c r="B530" i="6"/>
  <c r="G529" i="6"/>
  <c r="B529" i="6"/>
  <c r="B528" i="6"/>
  <c r="B527" i="6"/>
  <c r="A524" i="6"/>
  <c r="G521" i="6"/>
  <c r="B521" i="6"/>
  <c r="G520" i="6"/>
  <c r="B520" i="6"/>
  <c r="G515" i="6"/>
  <c r="B515" i="6"/>
  <c r="G514" i="6"/>
  <c r="B514" i="6"/>
  <c r="G513" i="6"/>
  <c r="B513" i="6"/>
  <c r="G512" i="6"/>
  <c r="B512" i="6"/>
  <c r="G511" i="6"/>
  <c r="B511" i="6"/>
  <c r="G510" i="6"/>
  <c r="B510" i="6"/>
  <c r="G509" i="6"/>
  <c r="B509" i="6"/>
  <c r="G508" i="6"/>
  <c r="B508" i="6"/>
  <c r="G507" i="6"/>
  <c r="B507" i="6"/>
  <c r="G506" i="6"/>
  <c r="B506" i="6"/>
  <c r="G505" i="6"/>
  <c r="B505" i="6"/>
  <c r="F500" i="6"/>
  <c r="G500" i="6" s="1"/>
  <c r="B500" i="6"/>
  <c r="F499" i="6"/>
  <c r="G499" i="6" s="1"/>
  <c r="G498" i="6"/>
  <c r="B498" i="6"/>
  <c r="F497" i="6"/>
  <c r="G497" i="6" s="1"/>
  <c r="F496" i="6"/>
  <c r="G496" i="6" s="1"/>
  <c r="F495" i="6"/>
  <c r="G495" i="6" s="1"/>
  <c r="F494" i="6"/>
  <c r="G494" i="6" s="1"/>
  <c r="F489" i="6"/>
  <c r="G489" i="6" s="1"/>
  <c r="B489" i="6"/>
  <c r="F488" i="6"/>
  <c r="G488" i="6" s="1"/>
  <c r="B488" i="6"/>
  <c r="F487" i="6"/>
  <c r="G487" i="6" s="1"/>
  <c r="B487" i="6"/>
  <c r="F486" i="6"/>
  <c r="G486" i="6" s="1"/>
  <c r="B486" i="6"/>
  <c r="F485" i="6"/>
  <c r="G485" i="6" s="1"/>
  <c r="B485" i="6"/>
  <c r="F484" i="6"/>
  <c r="G484" i="6" s="1"/>
  <c r="F483" i="6"/>
  <c r="G483" i="6" s="1"/>
  <c r="F482" i="6"/>
  <c r="G482" i="6" s="1"/>
  <c r="F481" i="6"/>
  <c r="G481" i="6" s="1"/>
  <c r="F480" i="6"/>
  <c r="G480" i="6" s="1"/>
  <c r="E473" i="6"/>
  <c r="G471" i="6"/>
  <c r="G470" i="6"/>
  <c r="G469" i="6"/>
  <c r="G468" i="6"/>
  <c r="G467" i="6"/>
  <c r="G466" i="6"/>
  <c r="G465" i="6"/>
  <c r="G464" i="6"/>
  <c r="G463" i="6"/>
  <c r="G462" i="6"/>
  <c r="G457" i="6"/>
  <c r="F524" i="6" s="1"/>
  <c r="C457" i="6"/>
  <c r="B524" i="6" s="1"/>
  <c r="C456" i="6"/>
  <c r="B455" i="6"/>
  <c r="G454" i="6"/>
  <c r="B454" i="6"/>
  <c r="B453" i="6"/>
  <c r="B452" i="6"/>
  <c r="A449" i="6"/>
  <c r="G446" i="6"/>
  <c r="B446" i="6"/>
  <c r="G445" i="6"/>
  <c r="B445" i="6"/>
  <c r="G440" i="6"/>
  <c r="B440" i="6"/>
  <c r="G439" i="6"/>
  <c r="B439" i="6"/>
  <c r="G438" i="6"/>
  <c r="B438" i="6"/>
  <c r="G437" i="6"/>
  <c r="B437" i="6"/>
  <c r="G436" i="6"/>
  <c r="B436" i="6"/>
  <c r="G435" i="6"/>
  <c r="B435" i="6"/>
  <c r="G434" i="6"/>
  <c r="B434" i="6"/>
  <c r="G433" i="6"/>
  <c r="B433" i="6"/>
  <c r="G432" i="6"/>
  <c r="B432" i="6"/>
  <c r="G431" i="6"/>
  <c r="B431" i="6"/>
  <c r="G430" i="6"/>
  <c r="B430" i="6"/>
  <c r="F425" i="6"/>
  <c r="G425" i="6" s="1"/>
  <c r="B425" i="6"/>
  <c r="F424" i="6"/>
  <c r="G424" i="6" s="1"/>
  <c r="G423" i="6"/>
  <c r="B423" i="6"/>
  <c r="F422" i="6"/>
  <c r="G422" i="6" s="1"/>
  <c r="F421" i="6"/>
  <c r="G421" i="6" s="1"/>
  <c r="F420" i="6"/>
  <c r="G420" i="6" s="1"/>
  <c r="F419" i="6"/>
  <c r="G419" i="6" s="1"/>
  <c r="F414" i="6"/>
  <c r="G414" i="6" s="1"/>
  <c r="B414" i="6"/>
  <c r="F413" i="6"/>
  <c r="G413" i="6" s="1"/>
  <c r="B413" i="6"/>
  <c r="F412" i="6"/>
  <c r="G412" i="6" s="1"/>
  <c r="B412" i="6"/>
  <c r="F411" i="6"/>
  <c r="G411" i="6" s="1"/>
  <c r="B411" i="6"/>
  <c r="F410" i="6"/>
  <c r="G410" i="6" s="1"/>
  <c r="B410" i="6"/>
  <c r="F409" i="6"/>
  <c r="G409" i="6" s="1"/>
  <c r="F408" i="6"/>
  <c r="G408" i="6" s="1"/>
  <c r="F407" i="6"/>
  <c r="G407" i="6" s="1"/>
  <c r="F406" i="6"/>
  <c r="G406" i="6" s="1"/>
  <c r="F405" i="6"/>
  <c r="G405" i="6" s="1"/>
  <c r="E398" i="6"/>
  <c r="G396" i="6"/>
  <c r="G395" i="6"/>
  <c r="G394" i="6"/>
  <c r="G393" i="6"/>
  <c r="G392" i="6"/>
  <c r="G391" i="6"/>
  <c r="G390" i="6"/>
  <c r="G389" i="6"/>
  <c r="G388" i="6"/>
  <c r="G387" i="6"/>
  <c r="G382" i="6"/>
  <c r="F449" i="6" s="1"/>
  <c r="C382" i="6"/>
  <c r="B449" i="6" s="1"/>
  <c r="C381" i="6"/>
  <c r="B380" i="6"/>
  <c r="G379" i="6"/>
  <c r="B379" i="6"/>
  <c r="B378" i="6"/>
  <c r="B377" i="6"/>
  <c r="A374" i="6"/>
  <c r="G371" i="6"/>
  <c r="B371" i="6"/>
  <c r="G370" i="6"/>
  <c r="B370" i="6"/>
  <c r="G365" i="6"/>
  <c r="B365" i="6"/>
  <c r="G364" i="6"/>
  <c r="B364" i="6"/>
  <c r="G363" i="6"/>
  <c r="B363" i="6"/>
  <c r="G362" i="6"/>
  <c r="B362" i="6"/>
  <c r="G361" i="6"/>
  <c r="B361" i="6"/>
  <c r="G360" i="6"/>
  <c r="B360" i="6"/>
  <c r="G359" i="6"/>
  <c r="B359" i="6"/>
  <c r="G358" i="6"/>
  <c r="B358" i="6"/>
  <c r="G357" i="6"/>
  <c r="B357" i="6"/>
  <c r="G356" i="6"/>
  <c r="B356" i="6"/>
  <c r="G355" i="6"/>
  <c r="B355" i="6"/>
  <c r="F350" i="6"/>
  <c r="G350" i="6" s="1"/>
  <c r="B350" i="6"/>
  <c r="G349" i="6"/>
  <c r="F349" i="6"/>
  <c r="G348" i="6"/>
  <c r="B348" i="6"/>
  <c r="F347" i="6"/>
  <c r="G347" i="6" s="1"/>
  <c r="F346" i="6"/>
  <c r="G346" i="6" s="1"/>
  <c r="F345" i="6"/>
  <c r="G345" i="6" s="1"/>
  <c r="F344" i="6"/>
  <c r="G344" i="6" s="1"/>
  <c r="F339" i="6"/>
  <c r="G339" i="6" s="1"/>
  <c r="B339" i="6"/>
  <c r="F338" i="6"/>
  <c r="G338" i="6" s="1"/>
  <c r="B338" i="6"/>
  <c r="F337" i="6"/>
  <c r="G337" i="6" s="1"/>
  <c r="B337" i="6"/>
  <c r="F336" i="6"/>
  <c r="G336" i="6" s="1"/>
  <c r="B336" i="6"/>
  <c r="F335" i="6"/>
  <c r="G335" i="6" s="1"/>
  <c r="B335" i="6"/>
  <c r="F334" i="6"/>
  <c r="G334" i="6" s="1"/>
  <c r="F333" i="6"/>
  <c r="G333" i="6" s="1"/>
  <c r="F332" i="6"/>
  <c r="G332" i="6" s="1"/>
  <c r="F331" i="6"/>
  <c r="G331" i="6" s="1"/>
  <c r="F330" i="6"/>
  <c r="G330" i="6" s="1"/>
  <c r="E323" i="6"/>
  <c r="G321" i="6"/>
  <c r="G320" i="6"/>
  <c r="G319" i="6"/>
  <c r="G318" i="6"/>
  <c r="G317" i="6"/>
  <c r="G316" i="6"/>
  <c r="G315" i="6"/>
  <c r="G314" i="6"/>
  <c r="G313" i="6"/>
  <c r="G312" i="6"/>
  <c r="G307" i="6"/>
  <c r="F374" i="6" s="1"/>
  <c r="C307" i="6"/>
  <c r="B374" i="6" s="1"/>
  <c r="C306" i="6"/>
  <c r="B305" i="6"/>
  <c r="G304" i="6"/>
  <c r="B304" i="6"/>
  <c r="B303" i="6"/>
  <c r="B302" i="6"/>
  <c r="A299" i="6"/>
  <c r="G296" i="6"/>
  <c r="G297" i="6" s="1"/>
  <c r="B296" i="6"/>
  <c r="G295" i="6"/>
  <c r="B295" i="6"/>
  <c r="G290" i="6"/>
  <c r="B290" i="6"/>
  <c r="G289" i="6"/>
  <c r="B289" i="6"/>
  <c r="G288" i="6"/>
  <c r="B288" i="6"/>
  <c r="G287" i="6"/>
  <c r="B287" i="6"/>
  <c r="G286" i="6"/>
  <c r="B286" i="6"/>
  <c r="G285" i="6"/>
  <c r="B285" i="6"/>
  <c r="G284" i="6"/>
  <c r="B284" i="6"/>
  <c r="G283" i="6"/>
  <c r="B283" i="6"/>
  <c r="G282" i="6"/>
  <c r="B282" i="6"/>
  <c r="G281" i="6"/>
  <c r="B281" i="6"/>
  <c r="G280" i="6"/>
  <c r="G291" i="6" s="1"/>
  <c r="B280" i="6"/>
  <c r="F275" i="6"/>
  <c r="G275" i="6" s="1"/>
  <c r="B275" i="6"/>
  <c r="F274" i="6"/>
  <c r="G274" i="6" s="1"/>
  <c r="G273" i="6"/>
  <c r="B273" i="6"/>
  <c r="F272" i="6"/>
  <c r="G272" i="6" s="1"/>
  <c r="F271" i="6"/>
  <c r="G271" i="6" s="1"/>
  <c r="G270" i="6"/>
  <c r="F270" i="6"/>
  <c r="F269" i="6"/>
  <c r="G269" i="6" s="1"/>
  <c r="F264" i="6"/>
  <c r="G264" i="6" s="1"/>
  <c r="B264" i="6"/>
  <c r="F263" i="6"/>
  <c r="G263" i="6" s="1"/>
  <c r="B263" i="6"/>
  <c r="F262" i="6"/>
  <c r="G262" i="6" s="1"/>
  <c r="B262" i="6"/>
  <c r="F261" i="6"/>
  <c r="G261" i="6" s="1"/>
  <c r="B261" i="6"/>
  <c r="F260" i="6"/>
  <c r="G260" i="6" s="1"/>
  <c r="B260" i="6"/>
  <c r="F259" i="6"/>
  <c r="G259" i="6" s="1"/>
  <c r="F258" i="6"/>
  <c r="G258" i="6" s="1"/>
  <c r="F257" i="6"/>
  <c r="G257" i="6" s="1"/>
  <c r="F256" i="6"/>
  <c r="G256" i="6" s="1"/>
  <c r="F255" i="6"/>
  <c r="G255" i="6" s="1"/>
  <c r="E248" i="6"/>
  <c r="G246" i="6"/>
  <c r="G245" i="6"/>
  <c r="G244" i="6"/>
  <c r="G243" i="6"/>
  <c r="G242" i="6"/>
  <c r="G241" i="6"/>
  <c r="G240" i="6"/>
  <c r="G239" i="6"/>
  <c r="G238" i="6"/>
  <c r="G237" i="6"/>
  <c r="G232" i="6"/>
  <c r="F299" i="6" s="1"/>
  <c r="C232" i="6"/>
  <c r="B299" i="6" s="1"/>
  <c r="C231" i="6"/>
  <c r="B230" i="6"/>
  <c r="G229" i="6"/>
  <c r="B229" i="6"/>
  <c r="B228" i="6"/>
  <c r="B227" i="6"/>
  <c r="A224" i="6"/>
  <c r="G221" i="6"/>
  <c r="G222" i="6" s="1"/>
  <c r="B221" i="6"/>
  <c r="G220" i="6"/>
  <c r="B220" i="6"/>
  <c r="G215" i="6"/>
  <c r="B215" i="6"/>
  <c r="G214" i="6"/>
  <c r="B214" i="6"/>
  <c r="G213" i="6"/>
  <c r="B213" i="6"/>
  <c r="G212" i="6"/>
  <c r="B212" i="6"/>
  <c r="G211" i="6"/>
  <c r="B211" i="6"/>
  <c r="G210" i="6"/>
  <c r="B210" i="6"/>
  <c r="G209" i="6"/>
  <c r="B209" i="6"/>
  <c r="G208" i="6"/>
  <c r="B208" i="6"/>
  <c r="G207" i="6"/>
  <c r="B207" i="6"/>
  <c r="G206" i="6"/>
  <c r="B206" i="6"/>
  <c r="G205" i="6"/>
  <c r="B205" i="6"/>
  <c r="F200" i="6"/>
  <c r="G200" i="6" s="1"/>
  <c r="B200" i="6"/>
  <c r="F199" i="6"/>
  <c r="G199" i="6" s="1"/>
  <c r="G198" i="6"/>
  <c r="B198" i="6"/>
  <c r="F197" i="6"/>
  <c r="G197" i="6" s="1"/>
  <c r="F196" i="6"/>
  <c r="G196" i="6" s="1"/>
  <c r="F195" i="6"/>
  <c r="G195" i="6" s="1"/>
  <c r="F194" i="6"/>
  <c r="G194" i="6" s="1"/>
  <c r="F189" i="6"/>
  <c r="G189" i="6" s="1"/>
  <c r="B189" i="6"/>
  <c r="F188" i="6"/>
  <c r="G188" i="6" s="1"/>
  <c r="B188" i="6"/>
  <c r="F187" i="6"/>
  <c r="G187" i="6" s="1"/>
  <c r="B187" i="6"/>
  <c r="F186" i="6"/>
  <c r="G186" i="6" s="1"/>
  <c r="B186" i="6"/>
  <c r="F185" i="6"/>
  <c r="G185" i="6" s="1"/>
  <c r="B185" i="6"/>
  <c r="F184" i="6"/>
  <c r="G184" i="6" s="1"/>
  <c r="F183" i="6"/>
  <c r="G183" i="6" s="1"/>
  <c r="F182" i="6"/>
  <c r="G182" i="6" s="1"/>
  <c r="F181" i="6"/>
  <c r="G181" i="6" s="1"/>
  <c r="F180" i="6"/>
  <c r="G180" i="6" s="1"/>
  <c r="E173" i="6"/>
  <c r="G171" i="6"/>
  <c r="G170" i="6"/>
  <c r="G169" i="6"/>
  <c r="G168" i="6"/>
  <c r="G167" i="6"/>
  <c r="G166" i="6"/>
  <c r="G165" i="6"/>
  <c r="G164" i="6"/>
  <c r="G163" i="6"/>
  <c r="G162" i="6"/>
  <c r="G157" i="6"/>
  <c r="F224" i="6" s="1"/>
  <c r="B224" i="6"/>
  <c r="C156" i="6"/>
  <c r="B155" i="6"/>
  <c r="G154" i="6"/>
  <c r="B154" i="6"/>
  <c r="B153" i="6"/>
  <c r="B152" i="6"/>
  <c r="A149" i="6"/>
  <c r="G146" i="6"/>
  <c r="B146" i="6"/>
  <c r="G145" i="6"/>
  <c r="B145" i="6"/>
  <c r="G140" i="6"/>
  <c r="B140" i="6"/>
  <c r="G139" i="6"/>
  <c r="B139" i="6"/>
  <c r="G138" i="6"/>
  <c r="B138" i="6"/>
  <c r="G137" i="6"/>
  <c r="B137" i="6"/>
  <c r="G136" i="6"/>
  <c r="B136" i="6"/>
  <c r="G135" i="6"/>
  <c r="B135" i="6"/>
  <c r="G134" i="6"/>
  <c r="B134" i="6"/>
  <c r="G133" i="6"/>
  <c r="B133" i="6"/>
  <c r="G132" i="6"/>
  <c r="B132" i="6"/>
  <c r="G131" i="6"/>
  <c r="B131" i="6"/>
  <c r="G130" i="6"/>
  <c r="B130" i="6"/>
  <c r="F125" i="6"/>
  <c r="G125" i="6" s="1"/>
  <c r="B125" i="6"/>
  <c r="F124" i="6"/>
  <c r="G124" i="6" s="1"/>
  <c r="G123" i="6"/>
  <c r="B123" i="6"/>
  <c r="F122" i="6"/>
  <c r="G122" i="6" s="1"/>
  <c r="F121" i="6"/>
  <c r="G121" i="6" s="1"/>
  <c r="F120" i="6"/>
  <c r="G120" i="6" s="1"/>
  <c r="F119" i="6"/>
  <c r="G119" i="6" s="1"/>
  <c r="F114" i="6"/>
  <c r="G114" i="6" s="1"/>
  <c r="B114" i="6"/>
  <c r="F113" i="6"/>
  <c r="G113" i="6" s="1"/>
  <c r="B113" i="6"/>
  <c r="F112" i="6"/>
  <c r="G112" i="6" s="1"/>
  <c r="B112" i="6"/>
  <c r="F111" i="6"/>
  <c r="G111" i="6" s="1"/>
  <c r="B111" i="6"/>
  <c r="F110" i="6"/>
  <c r="G110" i="6" s="1"/>
  <c r="B110" i="6"/>
  <c r="F109" i="6"/>
  <c r="G109" i="6" s="1"/>
  <c r="F108" i="6"/>
  <c r="G108" i="6" s="1"/>
  <c r="F107" i="6"/>
  <c r="G107" i="6" s="1"/>
  <c r="F106" i="6"/>
  <c r="G106" i="6" s="1"/>
  <c r="F105" i="6"/>
  <c r="G105" i="6" s="1"/>
  <c r="E98" i="6"/>
  <c r="G96" i="6"/>
  <c r="G95" i="6"/>
  <c r="G94" i="6"/>
  <c r="G93" i="6"/>
  <c r="G92" i="6"/>
  <c r="G91" i="6"/>
  <c r="G90" i="6"/>
  <c r="G89" i="6"/>
  <c r="G88" i="6"/>
  <c r="G87" i="6"/>
  <c r="G82" i="6"/>
  <c r="F149" i="6" s="1"/>
  <c r="C82" i="6"/>
  <c r="B149" i="6" s="1"/>
  <c r="C81" i="6"/>
  <c r="B80" i="6"/>
  <c r="G79" i="6"/>
  <c r="B79" i="6"/>
  <c r="B78" i="6"/>
  <c r="B77" i="6"/>
  <c r="F39" i="6"/>
  <c r="F38" i="6"/>
  <c r="G38" i="6" s="1"/>
  <c r="F37" i="6"/>
  <c r="G37" i="6" s="1"/>
  <c r="F36" i="6"/>
  <c r="G36" i="6" s="1"/>
  <c r="F35" i="6"/>
  <c r="G35" i="6" s="1"/>
  <c r="F34" i="6"/>
  <c r="G34" i="6" s="1"/>
  <c r="F33" i="6"/>
  <c r="G33" i="6" s="1"/>
  <c r="F32" i="6"/>
  <c r="G32" i="6" s="1"/>
  <c r="F31" i="6"/>
  <c r="G31" i="6" s="1"/>
  <c r="F30" i="6"/>
  <c r="G30" i="6" s="1"/>
  <c r="A74" i="6"/>
  <c r="G71" i="6"/>
  <c r="B71" i="6"/>
  <c r="G70" i="6"/>
  <c r="B70" i="6"/>
  <c r="G65" i="6"/>
  <c r="B65" i="6"/>
  <c r="G64" i="6"/>
  <c r="B64" i="6"/>
  <c r="G63" i="6"/>
  <c r="B63" i="6"/>
  <c r="G62" i="6"/>
  <c r="B62" i="6"/>
  <c r="G61" i="6"/>
  <c r="B61" i="6"/>
  <c r="G60" i="6"/>
  <c r="B60" i="6"/>
  <c r="G59" i="6"/>
  <c r="B59" i="6"/>
  <c r="G58" i="6"/>
  <c r="B58" i="6"/>
  <c r="G57" i="6"/>
  <c r="B57" i="6"/>
  <c r="G56" i="6"/>
  <c r="B56" i="6"/>
  <c r="G55" i="6"/>
  <c r="B55" i="6"/>
  <c r="F50" i="6"/>
  <c r="G50" i="6" s="1"/>
  <c r="B50" i="6"/>
  <c r="F49" i="6"/>
  <c r="G49" i="6" s="1"/>
  <c r="G48" i="6"/>
  <c r="B48" i="6"/>
  <c r="F47" i="6"/>
  <c r="G47" i="6" s="1"/>
  <c r="F46" i="6"/>
  <c r="G46" i="6" s="1"/>
  <c r="F45" i="6"/>
  <c r="G45" i="6" s="1"/>
  <c r="F44" i="6"/>
  <c r="G44" i="6" s="1"/>
  <c r="G39" i="6"/>
  <c r="B39" i="6"/>
  <c r="B38" i="6"/>
  <c r="B37" i="6"/>
  <c r="B36" i="6"/>
  <c r="B35" i="6"/>
  <c r="E23" i="6"/>
  <c r="G21" i="6"/>
  <c r="G20" i="6"/>
  <c r="G19" i="6"/>
  <c r="G18" i="6"/>
  <c r="G17" i="6"/>
  <c r="G16" i="6"/>
  <c r="G15" i="6"/>
  <c r="G14" i="6"/>
  <c r="G13" i="6"/>
  <c r="G12" i="6"/>
  <c r="G7" i="6"/>
  <c r="F74" i="6" s="1"/>
  <c r="C7" i="6"/>
  <c r="B74" i="6" s="1"/>
  <c r="C6" i="6"/>
  <c r="B5" i="6"/>
  <c r="G4" i="6"/>
  <c r="B4" i="6"/>
  <c r="B3" i="6"/>
  <c r="B2" i="6"/>
  <c r="G672" i="6" l="1"/>
  <c r="G72" i="6"/>
  <c r="G147" i="6"/>
  <c r="G591" i="6"/>
  <c r="G741" i="6"/>
  <c r="G1176" i="6"/>
  <c r="G1197" i="6"/>
  <c r="G1566" i="6"/>
  <c r="G1851" i="6"/>
  <c r="G2076" i="6"/>
  <c r="G2166" i="6"/>
  <c r="G1422" i="6"/>
  <c r="G2772" i="6"/>
  <c r="G2916" i="6"/>
  <c r="G2922" i="6"/>
  <c r="G3876" i="6"/>
  <c r="G3897" i="6"/>
  <c r="G4347" i="6"/>
  <c r="G4197" i="6"/>
  <c r="G4626" i="6"/>
  <c r="G4647" i="6"/>
  <c r="G5976" i="6"/>
  <c r="G4272" i="6"/>
  <c r="G5172" i="6"/>
  <c r="G5772" i="6"/>
  <c r="G6822" i="6"/>
  <c r="G7272" i="6"/>
  <c r="G7497" i="6"/>
  <c r="G7041" i="6"/>
  <c r="G7047" i="6"/>
  <c r="G372" i="6"/>
  <c r="G2601" i="6"/>
  <c r="G3023" i="6"/>
  <c r="G3222" i="6"/>
  <c r="G3666" i="6"/>
  <c r="G3672" i="6"/>
  <c r="G3972" i="6"/>
  <c r="G4791" i="6"/>
  <c r="G4797" i="6"/>
  <c r="G5376" i="6"/>
  <c r="G5697" i="6"/>
  <c r="G7122" i="6"/>
  <c r="G66" i="6"/>
  <c r="G576" i="6"/>
  <c r="G597" i="6"/>
  <c r="G891" i="6"/>
  <c r="G998" i="6"/>
  <c r="G1116" i="6"/>
  <c r="G1191" i="6"/>
  <c r="G1416" i="6"/>
  <c r="G2472" i="6"/>
  <c r="G2676" i="6"/>
  <c r="G2697" i="6"/>
  <c r="G2847" i="6"/>
  <c r="G3447" i="6"/>
  <c r="G3516" i="6"/>
  <c r="G3522" i="6"/>
  <c r="G3597" i="6"/>
  <c r="G3741" i="6"/>
  <c r="G3747" i="6"/>
  <c r="G5226" i="6"/>
  <c r="G6372" i="6"/>
  <c r="G6441" i="6"/>
  <c r="G6447" i="6"/>
  <c r="G6522" i="6"/>
  <c r="G7491" i="6"/>
  <c r="G447" i="6"/>
  <c r="G516" i="6"/>
  <c r="G522" i="6"/>
  <c r="G747" i="6"/>
  <c r="G966" i="6"/>
  <c r="G972" i="6"/>
  <c r="G1026" i="6"/>
  <c r="G1047" i="6"/>
  <c r="G1266" i="6"/>
  <c r="G1272" i="6"/>
  <c r="G1572" i="6"/>
  <c r="G1866" i="6"/>
  <c r="G1947" i="6"/>
  <c r="G2091" i="6"/>
  <c r="G2322" i="6"/>
  <c r="G2391" i="6"/>
  <c r="G2397" i="6"/>
  <c r="G2616" i="6"/>
  <c r="G2622" i="6"/>
  <c r="G4497" i="6"/>
  <c r="G4947" i="6"/>
  <c r="G6066" i="6"/>
  <c r="G6426" i="6"/>
  <c r="G6672" i="6"/>
  <c r="G6801" i="6"/>
  <c r="G7266" i="6"/>
  <c r="G2751" i="6"/>
  <c r="G4122" i="6"/>
  <c r="G5466" i="6"/>
  <c r="G5601" i="6"/>
  <c r="G5622" i="6"/>
  <c r="G7251" i="6"/>
  <c r="G6966" i="6"/>
  <c r="G5348" i="6"/>
  <c r="G3548" i="6"/>
  <c r="G3848" i="6"/>
  <c r="G1041" i="6"/>
  <c r="G1148" i="6"/>
  <c r="G1251" i="6"/>
  <c r="G1898" i="6"/>
  <c r="G2901" i="6"/>
  <c r="G141" i="6"/>
  <c r="G216" i="6"/>
  <c r="G726" i="6"/>
  <c r="G816" i="6"/>
  <c r="G897" i="6"/>
  <c r="G1551" i="6"/>
  <c r="G2451" i="6"/>
  <c r="G3201" i="6"/>
  <c r="G366" i="6"/>
  <c r="G426" i="6"/>
  <c r="G441" i="6"/>
  <c r="G1476" i="6"/>
  <c r="G1491" i="6"/>
  <c r="G2526" i="6"/>
  <c r="G276" i="6"/>
  <c r="G876" i="6"/>
  <c r="G951" i="6"/>
  <c r="G1716" i="6"/>
  <c r="G2016" i="6"/>
  <c r="G2316" i="6"/>
  <c r="G2466" i="6"/>
  <c r="G2766" i="6"/>
  <c r="G2976" i="6"/>
  <c r="G3147" i="6"/>
  <c r="G3216" i="6"/>
  <c r="G3501" i="6"/>
  <c r="G3576" i="6"/>
  <c r="G3951" i="6"/>
  <c r="G4641" i="6"/>
  <c r="G4866" i="6"/>
  <c r="G4872" i="6"/>
  <c r="G4926" i="6"/>
  <c r="G4973" i="6"/>
  <c r="G5423" i="6"/>
  <c r="G5841" i="6"/>
  <c r="G5901" i="6"/>
  <c r="G5991" i="6"/>
  <c r="G5997" i="6"/>
  <c r="G6051" i="6"/>
  <c r="G6291" i="6"/>
  <c r="G6297" i="6"/>
  <c r="G6366" i="6"/>
  <c r="G6576" i="6"/>
  <c r="G7416" i="6"/>
  <c r="G6951" i="6"/>
  <c r="G1791" i="6"/>
  <c r="G1941" i="6"/>
  <c r="G2241" i="6"/>
  <c r="G2440" i="6"/>
  <c r="G2474" i="6" s="1"/>
  <c r="G2547" i="6"/>
  <c r="G2826" i="6"/>
  <c r="G2997" i="6"/>
  <c r="G3366" i="6"/>
  <c r="G3651" i="6"/>
  <c r="G4401" i="6"/>
  <c r="G4476" i="6"/>
  <c r="G5166" i="6"/>
  <c r="G5241" i="6"/>
  <c r="G5322" i="6"/>
  <c r="G5391" i="6"/>
  <c r="G5397" i="6"/>
  <c r="G5498" i="6"/>
  <c r="G5526" i="6"/>
  <c r="G5676" i="6"/>
  <c r="G6216" i="6"/>
  <c r="G6473" i="6"/>
  <c r="G6501" i="6"/>
  <c r="G6651" i="6"/>
  <c r="G7373" i="6"/>
  <c r="G6726" i="6"/>
  <c r="G7476" i="6"/>
  <c r="G3323" i="6"/>
  <c r="G3726" i="6"/>
  <c r="G4026" i="6"/>
  <c r="G4101" i="6"/>
  <c r="G4176" i="6"/>
  <c r="G4251" i="6"/>
  <c r="G4326" i="6"/>
  <c r="G4898" i="6"/>
  <c r="G5048" i="6"/>
  <c r="G5751" i="6"/>
  <c r="G6201" i="6"/>
  <c r="G6323" i="6"/>
  <c r="G7223" i="6"/>
  <c r="G7341" i="6"/>
  <c r="G23" i="6"/>
  <c r="G98" i="6"/>
  <c r="G173" i="6"/>
  <c r="G923" i="6"/>
  <c r="G1073" i="6"/>
  <c r="G398" i="6"/>
  <c r="G473" i="6"/>
  <c r="G548" i="6"/>
  <c r="G248" i="6"/>
  <c r="G323" i="6"/>
  <c r="G623" i="6"/>
  <c r="G698" i="6"/>
  <c r="G773" i="6"/>
  <c r="G848" i="6"/>
  <c r="G4748" i="6"/>
  <c r="G2048" i="6"/>
  <c r="G2498" i="6"/>
  <c r="G2573" i="6"/>
  <c r="G3923" i="6"/>
  <c r="G1223" i="6"/>
  <c r="G1298" i="6"/>
  <c r="G1373" i="6"/>
  <c r="G1448" i="6"/>
  <c r="G1823" i="6"/>
  <c r="G2123" i="6"/>
  <c r="G2198" i="6"/>
  <c r="G2273" i="6"/>
  <c r="G2348" i="6"/>
  <c r="G2798" i="6"/>
  <c r="G2873" i="6"/>
  <c r="G2948" i="6"/>
  <c r="G3098" i="6"/>
  <c r="G3173" i="6"/>
  <c r="G3248" i="6"/>
  <c r="G3398" i="6"/>
  <c r="G3473" i="6"/>
  <c r="G3773" i="6"/>
  <c r="G3998" i="6"/>
  <c r="G4073" i="6"/>
  <c r="G4148" i="6"/>
  <c r="G4223" i="6"/>
  <c r="G4298" i="6"/>
  <c r="G4598" i="6"/>
  <c r="G1523" i="6"/>
  <c r="G1598" i="6"/>
  <c r="G1673" i="6"/>
  <c r="G1748" i="6"/>
  <c r="G1973" i="6"/>
  <c r="G2423" i="6"/>
  <c r="G2648" i="6"/>
  <c r="G2723" i="6"/>
  <c r="G3623" i="6"/>
  <c r="G3698" i="6"/>
  <c r="G4673" i="6"/>
  <c r="G4373" i="6"/>
  <c r="G4448" i="6"/>
  <c r="G4523" i="6"/>
  <c r="G4823" i="6"/>
  <c r="F5099" i="6"/>
  <c r="G5723" i="6"/>
  <c r="G5798" i="6"/>
  <c r="G5873" i="6"/>
  <c r="G6173" i="6"/>
  <c r="G6398" i="6"/>
  <c r="F6449" i="6"/>
  <c r="G6548" i="6"/>
  <c r="G6623" i="6"/>
  <c r="G7148" i="6"/>
  <c r="G6098" i="6"/>
  <c r="G6698" i="6"/>
  <c r="G6773" i="6"/>
  <c r="G6848" i="6"/>
  <c r="G5123" i="6"/>
  <c r="G5198" i="6"/>
  <c r="G5273" i="6"/>
  <c r="G6023" i="6"/>
  <c r="G6248" i="6"/>
  <c r="G7298" i="6"/>
  <c r="G6998" i="6"/>
  <c r="G5573" i="6"/>
  <c r="G5648" i="6"/>
  <c r="G5948" i="6"/>
  <c r="G7448" i="6"/>
  <c r="G6923" i="6"/>
  <c r="G7073" i="6"/>
  <c r="G7165" i="6"/>
  <c r="G7176" i="6"/>
  <c r="G6940" i="6"/>
  <c r="G6974" i="6" s="1"/>
  <c r="G7015" i="6"/>
  <c r="G7026" i="6"/>
  <c r="G7090" i="6"/>
  <c r="G7101" i="6"/>
  <c r="E6925" i="6"/>
  <c r="E7075" i="6"/>
  <c r="E6250" i="6"/>
  <c r="F5399" i="6"/>
  <c r="E7000" i="6"/>
  <c r="E7150" i="6"/>
  <c r="G4990" i="6"/>
  <c r="G4840" i="6"/>
  <c r="G4874" i="6" s="1"/>
  <c r="G5076" i="6"/>
  <c r="G5301" i="6"/>
  <c r="G5365" i="6"/>
  <c r="G5399" i="6" s="1"/>
  <c r="G5451" i="6"/>
  <c r="G5515" i="6"/>
  <c r="G4915" i="6"/>
  <c r="G4949" i="6" s="1"/>
  <c r="G5001" i="6"/>
  <c r="G5065" i="6"/>
  <c r="G5099" i="6" s="1"/>
  <c r="G5151" i="6"/>
  <c r="G5215" i="6"/>
  <c r="G5249" i="6" s="1"/>
  <c r="G5016" i="6"/>
  <c r="E4900" i="6"/>
  <c r="F5249" i="6"/>
  <c r="G5290" i="6"/>
  <c r="G5541" i="6"/>
  <c r="G5549" i="6" s="1"/>
  <c r="F5624" i="6"/>
  <c r="E5575" i="6"/>
  <c r="G5616" i="6"/>
  <c r="F5699" i="6"/>
  <c r="E5650" i="6"/>
  <c r="G5691" i="6"/>
  <c r="F5774" i="6"/>
  <c r="E5725" i="6"/>
  <c r="G5766" i="6"/>
  <c r="F5849" i="6"/>
  <c r="E5800" i="6"/>
  <c r="G5890" i="6"/>
  <c r="G5965" i="6"/>
  <c r="G5999" i="6" s="1"/>
  <c r="G6190" i="6"/>
  <c r="G6224" i="6" s="1"/>
  <c r="G6351" i="6"/>
  <c r="G6415" i="6"/>
  <c r="G6449" i="6" s="1"/>
  <c r="F5324" i="6"/>
  <c r="E5275" i="6"/>
  <c r="G5916" i="6"/>
  <c r="G5924" i="6" s="1"/>
  <c r="F5999" i="6"/>
  <c r="E5950" i="6"/>
  <c r="G6040" i="6"/>
  <c r="G6074" i="6" s="1"/>
  <c r="G6126" i="6"/>
  <c r="F3524" i="6"/>
  <c r="E4825" i="6"/>
  <c r="E4975" i="6"/>
  <c r="G5140" i="6"/>
  <c r="G5174" i="6" s="1"/>
  <c r="G5440" i="6"/>
  <c r="G5474" i="6" s="1"/>
  <c r="E5500" i="6"/>
  <c r="G6115" i="6"/>
  <c r="F5174" i="6"/>
  <c r="E5125" i="6"/>
  <c r="G5316" i="6"/>
  <c r="F5474" i="6"/>
  <c r="E5425" i="6"/>
  <c r="G5590" i="6"/>
  <c r="G5624" i="6" s="1"/>
  <c r="G5665" i="6"/>
  <c r="G5699" i="6" s="1"/>
  <c r="G5740" i="6"/>
  <c r="G5774" i="6" s="1"/>
  <c r="G5815" i="6"/>
  <c r="G5849" i="6" s="1"/>
  <c r="G5826" i="6"/>
  <c r="E5875" i="6"/>
  <c r="E6025" i="6"/>
  <c r="E6175" i="6"/>
  <c r="G6265" i="6"/>
  <c r="G6299" i="6" s="1"/>
  <c r="F6374" i="6"/>
  <c r="E6325" i="6"/>
  <c r="G6516" i="6"/>
  <c r="F6599" i="6"/>
  <c r="E6550" i="6"/>
  <c r="G6591" i="6"/>
  <c r="F6674" i="6"/>
  <c r="E6625" i="6"/>
  <c r="G6666" i="6"/>
  <c r="F6749" i="6"/>
  <c r="E6700" i="6"/>
  <c r="G6741" i="6"/>
  <c r="F6824" i="6"/>
  <c r="E6775" i="6"/>
  <c r="G6816" i="6"/>
  <c r="F6899" i="6"/>
  <c r="E6850" i="6"/>
  <c r="G7240" i="6"/>
  <c r="G7274" i="6" s="1"/>
  <c r="G6490" i="6"/>
  <c r="G6524" i="6" s="1"/>
  <c r="G7315" i="6"/>
  <c r="G7349" i="6" s="1"/>
  <c r="G7326" i="6"/>
  <c r="E6100" i="6"/>
  <c r="F6524" i="6"/>
  <c r="E6475" i="6"/>
  <c r="G7390" i="6"/>
  <c r="G7401" i="6"/>
  <c r="G6340" i="6"/>
  <c r="G6374" i="6" s="1"/>
  <c r="G6565" i="6"/>
  <c r="G6599" i="6" s="1"/>
  <c r="G6640" i="6"/>
  <c r="G6674" i="6" s="1"/>
  <c r="G6715" i="6"/>
  <c r="G6749" i="6" s="1"/>
  <c r="G6790" i="6"/>
  <c r="G6824" i="6" s="1"/>
  <c r="G6865" i="6"/>
  <c r="G6899" i="6" s="1"/>
  <c r="G6876" i="6"/>
  <c r="G7465" i="6"/>
  <c r="G7499" i="6" s="1"/>
  <c r="E7225" i="6"/>
  <c r="E7375" i="6"/>
  <c r="E7300" i="6"/>
  <c r="E7450" i="6"/>
  <c r="E2425" i="6"/>
  <c r="F2474" i="6"/>
  <c r="G2590" i="6"/>
  <c r="G2624" i="6" s="1"/>
  <c r="G2740" i="6"/>
  <c r="G2774" i="6" s="1"/>
  <c r="G2890" i="6"/>
  <c r="G2924" i="6" s="1"/>
  <c r="G3051" i="6"/>
  <c r="F2549" i="6"/>
  <c r="E2500" i="6"/>
  <c r="G3340" i="6"/>
  <c r="G3374" i="6" s="1"/>
  <c r="G3426" i="6"/>
  <c r="G3490" i="6"/>
  <c r="G3524" i="6" s="1"/>
  <c r="F2624" i="6"/>
  <c r="E2575" i="6"/>
  <c r="G3040" i="6"/>
  <c r="G3074" i="6" s="1"/>
  <c r="G3126" i="6"/>
  <c r="G3190" i="6"/>
  <c r="G3224" i="6" s="1"/>
  <c r="G3276" i="6"/>
  <c r="G3351" i="6"/>
  <c r="F2999" i="6"/>
  <c r="E2950" i="6"/>
  <c r="G3141" i="6"/>
  <c r="F3299" i="6"/>
  <c r="E3250" i="6"/>
  <c r="G3441" i="6"/>
  <c r="F3599" i="6"/>
  <c r="E3550" i="6"/>
  <c r="F2699" i="6"/>
  <c r="E2650" i="6"/>
  <c r="G2841" i="6"/>
  <c r="G2515" i="6"/>
  <c r="G2549" i="6" s="1"/>
  <c r="F2774" i="6"/>
  <c r="G2815" i="6"/>
  <c r="E2875" i="6"/>
  <c r="F3074" i="6"/>
  <c r="G3115" i="6"/>
  <c r="G3149" i="6" s="1"/>
  <c r="E3175" i="6"/>
  <c r="F3374" i="6"/>
  <c r="G3415" i="6"/>
  <c r="G3640" i="6"/>
  <c r="G3674" i="6" s="1"/>
  <c r="G3801" i="6"/>
  <c r="G3891" i="6"/>
  <c r="G2691" i="6"/>
  <c r="G2991" i="6"/>
  <c r="F3149" i="6"/>
  <c r="E3100" i="6"/>
  <c r="G3291" i="6"/>
  <c r="F3449" i="6"/>
  <c r="E3400" i="6"/>
  <c r="G3591" i="6"/>
  <c r="F3674" i="6"/>
  <c r="E3625" i="6"/>
  <c r="G3715" i="6"/>
  <c r="G3749" i="6" s="1"/>
  <c r="G3790" i="6"/>
  <c r="F2849" i="6"/>
  <c r="E2800" i="6"/>
  <c r="G2665" i="6"/>
  <c r="G2965" i="6"/>
  <c r="G3265" i="6"/>
  <c r="G3299" i="6" s="1"/>
  <c r="G3565" i="6"/>
  <c r="F3824" i="6"/>
  <c r="E3775" i="6"/>
  <c r="G3865" i="6"/>
  <c r="G3899" i="6" s="1"/>
  <c r="G4765" i="6"/>
  <c r="G4776" i="6"/>
  <c r="G3940" i="6"/>
  <c r="G4015" i="6"/>
  <c r="G4090" i="6"/>
  <c r="G4165" i="6"/>
  <c r="G4240" i="6"/>
  <c r="G4315" i="6"/>
  <c r="G4390" i="6"/>
  <c r="G4465" i="6"/>
  <c r="G4540" i="6"/>
  <c r="G4551" i="6"/>
  <c r="E3700" i="6"/>
  <c r="E3850" i="6"/>
  <c r="F3974" i="6"/>
  <c r="E3925" i="6"/>
  <c r="G3966" i="6"/>
  <c r="F4049" i="6"/>
  <c r="E4000" i="6"/>
  <c r="G4041" i="6"/>
  <c r="F4124" i="6"/>
  <c r="E4075" i="6"/>
  <c r="G4116" i="6"/>
  <c r="G4124" i="6"/>
  <c r="F4199" i="6"/>
  <c r="E4150" i="6"/>
  <c r="G4191" i="6"/>
  <c r="G4199" i="6"/>
  <c r="F4274" i="6"/>
  <c r="E4225" i="6"/>
  <c r="G4266" i="6"/>
  <c r="G4274" i="6"/>
  <c r="F4349" i="6"/>
  <c r="E4300" i="6"/>
  <c r="G4341" i="6"/>
  <c r="G4349" i="6"/>
  <c r="F4424" i="6"/>
  <c r="E4375" i="6"/>
  <c r="G4416" i="6"/>
  <c r="G4424" i="6"/>
  <c r="F4499" i="6"/>
  <c r="E4450" i="6"/>
  <c r="G4491" i="6"/>
  <c r="G4499" i="6"/>
  <c r="F4574" i="6"/>
  <c r="E4525" i="6"/>
  <c r="G4615" i="6"/>
  <c r="G4649" i="6" s="1"/>
  <c r="G4724" i="6"/>
  <c r="G4690" i="6"/>
  <c r="G4701" i="6"/>
  <c r="E4675" i="6"/>
  <c r="E4600" i="6"/>
  <c r="E4750" i="6"/>
  <c r="G2365" i="6"/>
  <c r="G2376" i="6"/>
  <c r="G2140" i="6"/>
  <c r="G2174" i="6" s="1"/>
  <c r="G2151" i="6"/>
  <c r="G2215" i="6"/>
  <c r="G2249" i="6" s="1"/>
  <c r="G2290" i="6"/>
  <c r="G2301" i="6"/>
  <c r="E2125" i="6"/>
  <c r="E2275" i="6"/>
  <c r="E2200" i="6"/>
  <c r="E2350" i="6"/>
  <c r="G1926" i="6"/>
  <c r="G2065" i="6"/>
  <c r="G2099" i="6" s="1"/>
  <c r="G1840" i="6"/>
  <c r="G1874" i="6" s="1"/>
  <c r="G1915" i="6"/>
  <c r="G1990" i="6"/>
  <c r="G2001" i="6"/>
  <c r="E1825" i="6"/>
  <c r="E1975" i="6"/>
  <c r="E1900" i="6"/>
  <c r="E2050" i="6"/>
  <c r="G1765" i="6"/>
  <c r="G1799" i="6" s="1"/>
  <c r="G1776" i="6"/>
  <c r="G1540" i="6"/>
  <c r="G1574" i="6" s="1"/>
  <c r="G1615" i="6"/>
  <c r="G1626" i="6"/>
  <c r="G1690" i="6"/>
  <c r="G1701" i="6"/>
  <c r="G1724" i="6" s="1"/>
  <c r="E1525" i="6"/>
  <c r="E1675" i="6"/>
  <c r="E1600" i="6"/>
  <c r="E1750" i="6"/>
  <c r="G1465" i="6"/>
  <c r="G1499" i="6" s="1"/>
  <c r="G1240" i="6"/>
  <c r="G1274" i="6" s="1"/>
  <c r="G1315" i="6"/>
  <c r="G1326" i="6"/>
  <c r="G1390" i="6"/>
  <c r="G1401" i="6"/>
  <c r="E1225" i="6"/>
  <c r="E1375" i="6"/>
  <c r="E1300" i="6"/>
  <c r="E1450" i="6"/>
  <c r="G1165" i="6"/>
  <c r="G1199" i="6" s="1"/>
  <c r="G940" i="6"/>
  <c r="G974" i="6" s="1"/>
  <c r="G1015" i="6"/>
  <c r="G1049" i="6" s="1"/>
  <c r="G1090" i="6"/>
  <c r="G1124" i="6" s="1"/>
  <c r="G1101" i="6"/>
  <c r="E925" i="6"/>
  <c r="E1075" i="6"/>
  <c r="E1000" i="6"/>
  <c r="E1150" i="6"/>
  <c r="G865" i="6"/>
  <c r="G899" i="6" s="1"/>
  <c r="G640" i="6"/>
  <c r="G651" i="6"/>
  <c r="G715" i="6"/>
  <c r="G749" i="6" s="1"/>
  <c r="G790" i="6"/>
  <c r="G801" i="6"/>
  <c r="E625" i="6"/>
  <c r="E775" i="6"/>
  <c r="E700" i="6"/>
  <c r="E850" i="6"/>
  <c r="G340" i="6"/>
  <c r="G374" i="6" s="1"/>
  <c r="G351" i="6"/>
  <c r="G415" i="6"/>
  <c r="G449" i="6" s="1"/>
  <c r="G490" i="6"/>
  <c r="G501" i="6"/>
  <c r="G565" i="6"/>
  <c r="G599" i="6" s="1"/>
  <c r="E325" i="6"/>
  <c r="E475" i="6"/>
  <c r="E400" i="6"/>
  <c r="E550" i="6"/>
  <c r="G190" i="6"/>
  <c r="G201" i="6"/>
  <c r="G265" i="6"/>
  <c r="G299" i="6" s="1"/>
  <c r="E175" i="6"/>
  <c r="E250" i="6"/>
  <c r="G115" i="6"/>
  <c r="G149" i="6" s="1"/>
  <c r="G126" i="6"/>
  <c r="E100" i="6"/>
  <c r="G40" i="6"/>
  <c r="G51" i="6"/>
  <c r="E25" i="6"/>
  <c r="G674" i="6" l="1"/>
  <c r="G1649" i="6"/>
  <c r="G3824" i="6"/>
  <c r="G74" i="6"/>
  <c r="G5324" i="6"/>
  <c r="G4799" i="6"/>
  <c r="G4574" i="6"/>
  <c r="G3974" i="6"/>
  <c r="G6149" i="6"/>
  <c r="G7199" i="6"/>
  <c r="G2024" i="6"/>
  <c r="G2399" i="6"/>
  <c r="G2699" i="6"/>
  <c r="G7049" i="6"/>
  <c r="G5024" i="6"/>
  <c r="G7124" i="6"/>
  <c r="G824" i="6"/>
  <c r="G1424" i="6"/>
  <c r="G1949" i="6"/>
  <c r="G2324" i="6"/>
  <c r="G2999" i="6"/>
  <c r="G3449" i="6"/>
  <c r="G224" i="6"/>
  <c r="G524" i="6"/>
  <c r="G1349" i="6"/>
  <c r="G4049" i="6"/>
  <c r="G3599" i="6"/>
  <c r="G2849" i="6"/>
  <c r="G7424" i="6"/>
  <c r="E13" i="13" l="1"/>
  <c r="E10" i="13"/>
  <c r="D7081" i="6" l="1"/>
  <c r="D7456" i="6"/>
  <c r="D6781" i="6"/>
  <c r="D7006" i="6"/>
  <c r="D7381" i="6"/>
  <c r="D7231" i="6"/>
  <c r="D6556" i="6"/>
  <c r="D6256" i="6"/>
  <c r="D6706" i="6"/>
  <c r="D6481" i="6"/>
  <c r="D6331" i="6"/>
  <c r="D6181" i="6"/>
  <c r="D5656" i="6"/>
  <c r="D7306" i="6"/>
  <c r="D6031" i="6"/>
  <c r="D5956" i="6"/>
  <c r="D5806" i="6"/>
  <c r="D5581" i="6"/>
  <c r="D5431" i="6"/>
  <c r="D5206" i="6"/>
  <c r="D7156" i="6"/>
  <c r="D6931" i="6"/>
  <c r="D6631" i="6"/>
  <c r="D6406" i="6"/>
  <c r="D6106" i="6"/>
  <c r="D5356" i="6"/>
  <c r="D4531" i="6"/>
  <c r="D4081" i="6"/>
  <c r="D5881" i="6"/>
  <c r="D5731" i="6"/>
  <c r="D5506" i="6"/>
  <c r="D5131" i="6"/>
  <c r="D4906" i="6"/>
  <c r="D4756" i="6"/>
  <c r="D4306" i="6"/>
  <c r="D6856" i="6"/>
  <c r="D5281" i="6"/>
  <c r="D4681" i="6"/>
  <c r="D4456" i="6"/>
  <c r="D4231" i="6"/>
  <c r="D4606" i="6"/>
  <c r="D4381" i="6"/>
  <c r="D4156" i="6"/>
  <c r="D4006" i="6"/>
  <c r="D3706" i="6"/>
  <c r="D3331" i="6"/>
  <c r="D2881" i="6"/>
  <c r="D2206" i="6"/>
  <c r="D1981" i="6"/>
  <c r="D1756" i="6"/>
  <c r="D1606" i="6"/>
  <c r="D3931" i="6"/>
  <c r="D3631" i="6"/>
  <c r="D3406" i="6"/>
  <c r="D3106" i="6"/>
  <c r="D2806" i="6"/>
  <c r="D2581" i="6"/>
  <c r="D2356" i="6"/>
  <c r="D2131" i="6"/>
  <c r="D1906" i="6"/>
  <c r="D1456" i="6"/>
  <c r="D5056" i="6"/>
  <c r="D4831" i="6"/>
  <c r="D3856" i="6"/>
  <c r="D3556" i="6"/>
  <c r="D3781" i="6"/>
  <c r="D3031" i="6"/>
  <c r="D2656" i="6"/>
  <c r="D2431" i="6"/>
  <c r="D1531" i="6"/>
  <c r="D1156" i="6"/>
  <c r="D3181" i="6"/>
  <c r="D2056" i="6"/>
  <c r="D1681" i="6"/>
  <c r="D1306" i="6"/>
  <c r="D1081" i="6"/>
  <c r="D4981" i="6"/>
  <c r="D2956" i="6"/>
  <c r="D2731" i="6"/>
  <c r="D2506" i="6"/>
  <c r="D1831" i="6"/>
  <c r="D1381" i="6"/>
  <c r="D1231" i="6"/>
  <c r="D1006" i="6"/>
  <c r="D3256" i="6"/>
  <c r="D931" i="6"/>
  <c r="D781" i="6"/>
  <c r="D631" i="6"/>
  <c r="D406" i="6"/>
  <c r="D106" i="6"/>
  <c r="D2281" i="6"/>
  <c r="D31" i="6"/>
  <c r="D3481" i="6"/>
  <c r="D856" i="6"/>
  <c r="D556" i="6"/>
  <c r="D256" i="6"/>
  <c r="D331" i="6"/>
  <c r="D181" i="6"/>
  <c r="D706" i="6"/>
  <c r="D481" i="6"/>
  <c r="D7005" i="6"/>
  <c r="D7380" i="6"/>
  <c r="D7230" i="6"/>
  <c r="D6705" i="6"/>
  <c r="D6480" i="6"/>
  <c r="D7155" i="6"/>
  <c r="D6930" i="6"/>
  <c r="D7305" i="6"/>
  <c r="D6855" i="6"/>
  <c r="D6405" i="6"/>
  <c r="D6180" i="6"/>
  <c r="D6780" i="6"/>
  <c r="D6630" i="6"/>
  <c r="D6255" i="6"/>
  <c r="D6105" i="6"/>
  <c r="D5955" i="6"/>
  <c r="D5805" i="6"/>
  <c r="D5580" i="6"/>
  <c r="D5430" i="6"/>
  <c r="D5205" i="6"/>
  <c r="D5355" i="6"/>
  <c r="D5130" i="6"/>
  <c r="D6555" i="6"/>
  <c r="D6330" i="6"/>
  <c r="D5880" i="6"/>
  <c r="D5730" i="6"/>
  <c r="D5280" i="6"/>
  <c r="D4905" i="6"/>
  <c r="D4755" i="6"/>
  <c r="D4305" i="6"/>
  <c r="D7080" i="6"/>
  <c r="D5055" i="6"/>
  <c r="D4680" i="6"/>
  <c r="D4455" i="6"/>
  <c r="D4230" i="6"/>
  <c r="D7455" i="6"/>
  <c r="D6030" i="6"/>
  <c r="D5655" i="6"/>
  <c r="D4980" i="6"/>
  <c r="D4830" i="6"/>
  <c r="D4605" i="6"/>
  <c r="D4380" i="6"/>
  <c r="D4155" i="6"/>
  <c r="D3930" i="6"/>
  <c r="D3630" i="6"/>
  <c r="D3405" i="6"/>
  <c r="D3105" i="6"/>
  <c r="D2805" i="6"/>
  <c r="D2580" i="6"/>
  <c r="D2355" i="6"/>
  <c r="D2130" i="6"/>
  <c r="D1905" i="6"/>
  <c r="D1455" i="6"/>
  <c r="D4530" i="6"/>
  <c r="D4080" i="6"/>
  <c r="D3855" i="6"/>
  <c r="D3555" i="6"/>
  <c r="D3255" i="6"/>
  <c r="D3030" i="6"/>
  <c r="D2730" i="6"/>
  <c r="D2505" i="6"/>
  <c r="D2280" i="6"/>
  <c r="D1680" i="6"/>
  <c r="D1380" i="6"/>
  <c r="D3780" i="6"/>
  <c r="D3480" i="6"/>
  <c r="D2955" i="6"/>
  <c r="D2205" i="6"/>
  <c r="D1830" i="6"/>
  <c r="D1305" i="6"/>
  <c r="D1080" i="6"/>
  <c r="D3705" i="6"/>
  <c r="D1980" i="6"/>
  <c r="D1230" i="6"/>
  <c r="D1005" i="6"/>
  <c r="D4005" i="6"/>
  <c r="D2880" i="6"/>
  <c r="D2655" i="6"/>
  <c r="D2430" i="6"/>
  <c r="D1755" i="6"/>
  <c r="D1605" i="6"/>
  <c r="D1530" i="6"/>
  <c r="D2055" i="6"/>
  <c r="D855" i="6"/>
  <c r="D555" i="6"/>
  <c r="D255" i="6"/>
  <c r="D1155" i="6"/>
  <c r="D930" i="6"/>
  <c r="D780" i="6"/>
  <c r="D405" i="6"/>
  <c r="D3330" i="6"/>
  <c r="D330" i="6"/>
  <c r="D180" i="6"/>
  <c r="D30" i="6"/>
  <c r="D5505" i="6"/>
  <c r="D3180" i="6"/>
  <c r="D705" i="6"/>
  <c r="D480" i="6"/>
  <c r="D630" i="6"/>
  <c r="D105" i="6"/>
  <c r="E22" i="13"/>
  <c r="E19" i="13"/>
  <c r="D7009" i="6" l="1"/>
  <c r="D7384" i="6"/>
  <c r="D7234" i="6"/>
  <c r="D6709" i="6"/>
  <c r="D6484" i="6"/>
  <c r="D7159" i="6"/>
  <c r="D6934" i="6"/>
  <c r="D7309" i="6"/>
  <c r="D6859" i="6"/>
  <c r="D6409" i="6"/>
  <c r="D6184" i="6"/>
  <c r="D6634" i="6"/>
  <c r="D6259" i="6"/>
  <c r="D6109" i="6"/>
  <c r="D5959" i="6"/>
  <c r="D5809" i="6"/>
  <c r="D5584" i="6"/>
  <c r="D5434" i="6"/>
  <c r="D5209" i="6"/>
  <c r="D7084" i="6"/>
  <c r="D7459" i="6"/>
  <c r="D5359" i="6"/>
  <c r="D5134" i="6"/>
  <c r="D6784" i="6"/>
  <c r="D6559" i="6"/>
  <c r="D6334" i="6"/>
  <c r="D6034" i="6"/>
  <c r="D5884" i="6"/>
  <c r="D5734" i="6"/>
  <c r="D5659" i="6"/>
  <c r="D5284" i="6"/>
  <c r="D4909" i="6"/>
  <c r="D4759" i="6"/>
  <c r="D4309" i="6"/>
  <c r="D5059" i="6"/>
  <c r="D4684" i="6"/>
  <c r="D4459" i="6"/>
  <c r="D4234" i="6"/>
  <c r="D4834" i="6"/>
  <c r="D4609" i="6"/>
  <c r="D4384" i="6"/>
  <c r="D4159" i="6"/>
  <c r="D3934" i="6"/>
  <c r="D3634" i="6"/>
  <c r="D3409" i="6"/>
  <c r="D3109" i="6"/>
  <c r="D2809" i="6"/>
  <c r="D2584" i="6"/>
  <c r="D2359" i="6"/>
  <c r="D2134" i="6"/>
  <c r="D1909" i="6"/>
  <c r="D1459" i="6"/>
  <c r="D3859" i="6"/>
  <c r="D3559" i="6"/>
  <c r="D3259" i="6"/>
  <c r="D3034" i="6"/>
  <c r="D2734" i="6"/>
  <c r="D2509" i="6"/>
  <c r="D2284" i="6"/>
  <c r="D1684" i="6"/>
  <c r="D1384" i="6"/>
  <c r="D5509" i="6"/>
  <c r="D3784" i="6"/>
  <c r="D3484" i="6"/>
  <c r="D4534" i="6"/>
  <c r="D4009" i="6"/>
  <c r="D2959" i="6"/>
  <c r="D2209" i="6"/>
  <c r="D1834" i="6"/>
  <c r="D1309" i="6"/>
  <c r="D1084" i="6"/>
  <c r="D1984" i="6"/>
  <c r="D1234" i="6"/>
  <c r="D1009" i="6"/>
  <c r="D4984" i="6"/>
  <c r="D2884" i="6"/>
  <c r="D2659" i="6"/>
  <c r="D2434" i="6"/>
  <c r="D1759" i="6"/>
  <c r="D1609" i="6"/>
  <c r="D1534" i="6"/>
  <c r="D934" i="6"/>
  <c r="D4084" i="6"/>
  <c r="D3334" i="6"/>
  <c r="D859" i="6"/>
  <c r="D559" i="6"/>
  <c r="D259" i="6"/>
  <c r="D2059" i="6"/>
  <c r="D784" i="6"/>
  <c r="D109" i="6"/>
  <c r="D3184" i="6"/>
  <c r="D1159" i="6"/>
  <c r="D334" i="6"/>
  <c r="D184" i="6"/>
  <c r="D34" i="6"/>
  <c r="D634" i="6"/>
  <c r="D409" i="6"/>
  <c r="D3709" i="6"/>
  <c r="D709" i="6"/>
  <c r="D484" i="6"/>
  <c r="D7158" i="6"/>
  <c r="D6933" i="6"/>
  <c r="D7308" i="6"/>
  <c r="D6858" i="6"/>
  <c r="D6408" i="6"/>
  <c r="D6183" i="6"/>
  <c r="D7083" i="6"/>
  <c r="D7458" i="6"/>
  <c r="D6783" i="6"/>
  <c r="D6633" i="6"/>
  <c r="D6333" i="6"/>
  <c r="D6108" i="6"/>
  <c r="D7233" i="6"/>
  <c r="D6558" i="6"/>
  <c r="D6033" i="6"/>
  <c r="D5358" i="6"/>
  <c r="D5133" i="6"/>
  <c r="D6483" i="6"/>
  <c r="D5883" i="6"/>
  <c r="D5733" i="6"/>
  <c r="D5508" i="6"/>
  <c r="D5283" i="6"/>
  <c r="D5058" i="6"/>
  <c r="D6708" i="6"/>
  <c r="D6258" i="6"/>
  <c r="D5658" i="6"/>
  <c r="D5208" i="6"/>
  <c r="D4683" i="6"/>
  <c r="D4458" i="6"/>
  <c r="D4233" i="6"/>
  <c r="D7008" i="6"/>
  <c r="D4983" i="6"/>
  <c r="D4833" i="6"/>
  <c r="D4608" i="6"/>
  <c r="D4383" i="6"/>
  <c r="D4158" i="6"/>
  <c r="D7383" i="6"/>
  <c r="D5958" i="6"/>
  <c r="D5583" i="6"/>
  <c r="D4533" i="6"/>
  <c r="D4083" i="6"/>
  <c r="D5808" i="6"/>
  <c r="D4908" i="6"/>
  <c r="D3858" i="6"/>
  <c r="D3558" i="6"/>
  <c r="D3258" i="6"/>
  <c r="D3033" i="6"/>
  <c r="D2733" i="6"/>
  <c r="D2508" i="6"/>
  <c r="D2283" i="6"/>
  <c r="D1683" i="6"/>
  <c r="D1383" i="6"/>
  <c r="D3783" i="6"/>
  <c r="D3483" i="6"/>
  <c r="D3183" i="6"/>
  <c r="D2958" i="6"/>
  <c r="D2658" i="6"/>
  <c r="D2433" i="6"/>
  <c r="D2058" i="6"/>
  <c r="D1833" i="6"/>
  <c r="D1533" i="6"/>
  <c r="D4758" i="6"/>
  <c r="D4308" i="6"/>
  <c r="D4008" i="6"/>
  <c r="D3708" i="6"/>
  <c r="D3408" i="6"/>
  <c r="D2883" i="6"/>
  <c r="D1908" i="6"/>
  <c r="D1758" i="6"/>
  <c r="D1608" i="6"/>
  <c r="D1233" i="6"/>
  <c r="D1008" i="6"/>
  <c r="D3633" i="6"/>
  <c r="D3333" i="6"/>
  <c r="D2808" i="6"/>
  <c r="D2583" i="6"/>
  <c r="D1458" i="6"/>
  <c r="D3933" i="6"/>
  <c r="D2358" i="6"/>
  <c r="D2208" i="6"/>
  <c r="D1158" i="6"/>
  <c r="D2133" i="6"/>
  <c r="D1983" i="6"/>
  <c r="D333" i="6"/>
  <c r="D183" i="6"/>
  <c r="D858" i="6"/>
  <c r="D258" i="6"/>
  <c r="D1308" i="6"/>
  <c r="D708" i="6"/>
  <c r="D483" i="6"/>
  <c r="D5433" i="6"/>
  <c r="D783" i="6"/>
  <c r="D633" i="6"/>
  <c r="D408" i="6"/>
  <c r="D108" i="6"/>
  <c r="D3108" i="6"/>
  <c r="D1083" i="6"/>
  <c r="D933" i="6"/>
  <c r="D33" i="6"/>
  <c r="D558" i="6"/>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G31" i="2" l="1"/>
  <c r="G30" i="2"/>
  <c r="G29" i="2"/>
  <c r="G28" i="2"/>
  <c r="G27" i="2"/>
  <c r="G26" i="2"/>
  <c r="G25" i="2"/>
  <c r="G24" i="2"/>
  <c r="G94" i="2"/>
  <c r="G93" i="2"/>
  <c r="G92" i="2"/>
  <c r="G91" i="2"/>
  <c r="G90" i="2"/>
  <c r="G89" i="2"/>
  <c r="G88" i="2"/>
  <c r="G87" i="2"/>
  <c r="G86" i="2"/>
  <c r="G85" i="2"/>
  <c r="G84" i="2"/>
  <c r="B20" i="9" l="1"/>
  <c r="G116" i="2" l="1"/>
  <c r="G117" i="2"/>
  <c r="G118" i="2"/>
  <c r="G119" i="2"/>
  <c r="G105" i="2" l="1"/>
  <c r="G60" i="2"/>
  <c r="G64" i="2"/>
  <c r="G73" i="2"/>
  <c r="G79" i="2"/>
  <c r="G56" i="2"/>
  <c r="G52" i="2"/>
  <c r="G43" i="2" l="1"/>
  <c r="G42" i="2" l="1"/>
  <c r="G45" i="2"/>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30" i="15"/>
  <c r="C31" i="14"/>
  <c r="C32" i="14"/>
  <c r="C33" i="14"/>
  <c r="C34" i="14"/>
  <c r="C35" i="14"/>
  <c r="C36" i="14"/>
  <c r="C37" i="14"/>
  <c r="C38" i="14"/>
  <c r="C39" i="14"/>
  <c r="C40" i="14"/>
  <c r="C41" i="14"/>
  <c r="C42" i="14"/>
  <c r="C43" i="14"/>
  <c r="C44" i="14"/>
  <c r="C45" i="14"/>
  <c r="C46" i="14"/>
  <c r="C47" i="14"/>
  <c r="C48" i="14"/>
  <c r="C49" i="14"/>
  <c r="C50" i="14"/>
  <c r="C51" i="14"/>
  <c r="C52" i="14"/>
  <c r="C53" i="14"/>
  <c r="C54" i="14"/>
  <c r="C55" i="14"/>
  <c r="C56" i="14"/>
  <c r="C57" i="14"/>
  <c r="C58" i="14"/>
  <c r="C59" i="14"/>
  <c r="C60" i="14"/>
  <c r="C61" i="14"/>
  <c r="C62" i="14"/>
  <c r="C63" i="14"/>
  <c r="C64" i="14"/>
  <c r="C30" i="14"/>
  <c r="O19" i="15"/>
  <c r="O4" i="15"/>
  <c r="P31" i="14"/>
  <c r="P32" i="14"/>
  <c r="P33" i="14"/>
  <c r="P34" i="14"/>
  <c r="P35" i="14"/>
  <c r="P36" i="14"/>
  <c r="P37" i="14"/>
  <c r="P38" i="14"/>
  <c r="P39" i="14"/>
  <c r="P40" i="14"/>
  <c r="P41" i="14"/>
  <c r="P42" i="14"/>
  <c r="P43" i="14"/>
  <c r="P44" i="14"/>
  <c r="P45" i="14"/>
  <c r="P46" i="14"/>
  <c r="P47" i="14"/>
  <c r="P48" i="14"/>
  <c r="P49" i="14"/>
  <c r="P50" i="14"/>
  <c r="P51" i="14"/>
  <c r="P52" i="14"/>
  <c r="P53" i="14"/>
  <c r="P54" i="14"/>
  <c r="P55" i="14"/>
  <c r="P56" i="14"/>
  <c r="P57" i="14"/>
  <c r="P58" i="14"/>
  <c r="P59" i="14"/>
  <c r="P60" i="14"/>
  <c r="P61" i="14"/>
  <c r="P62" i="14"/>
  <c r="P63" i="14"/>
  <c r="P64" i="14"/>
  <c r="P30" i="14"/>
  <c r="O19" i="14"/>
  <c r="O4" i="14"/>
  <c r="E51" i="13" l="1"/>
  <c r="E36" i="13"/>
  <c r="E16" i="13"/>
  <c r="D7157" i="6" l="1"/>
  <c r="D6932" i="6"/>
  <c r="D7307" i="6"/>
  <c r="D6857" i="6"/>
  <c r="D7082" i="6"/>
  <c r="D7457" i="6"/>
  <c r="D6782" i="6"/>
  <c r="D6632" i="6"/>
  <c r="D6332" i="6"/>
  <c r="D6107" i="6"/>
  <c r="D7007" i="6"/>
  <c r="D7382" i="6"/>
  <c r="D7232" i="6"/>
  <c r="D6557" i="6"/>
  <c r="D6257" i="6"/>
  <c r="D6032" i="6"/>
  <c r="D6707" i="6"/>
  <c r="D6407" i="6"/>
  <c r="D5882" i="6"/>
  <c r="D5732" i="6"/>
  <c r="D5507" i="6"/>
  <c r="D5282" i="6"/>
  <c r="D5057" i="6"/>
  <c r="D5657" i="6"/>
  <c r="D6182" i="6"/>
  <c r="D5957" i="6"/>
  <c r="D5807" i="6"/>
  <c r="D5582" i="6"/>
  <c r="D6482" i="6"/>
  <c r="D4982" i="6"/>
  <c r="D4832" i="6"/>
  <c r="D4607" i="6"/>
  <c r="D4382" i="6"/>
  <c r="D4157" i="6"/>
  <c r="D5432" i="6"/>
  <c r="D4532" i="6"/>
  <c r="D4082" i="6"/>
  <c r="D5357" i="6"/>
  <c r="D5207" i="6"/>
  <c r="D4907" i="6"/>
  <c r="D4757" i="6"/>
  <c r="D4307" i="6"/>
  <c r="D3782" i="6"/>
  <c r="D3482" i="6"/>
  <c r="D3182" i="6"/>
  <c r="D2957" i="6"/>
  <c r="D2657" i="6"/>
  <c r="D2432" i="6"/>
  <c r="D2057" i="6"/>
  <c r="D1832" i="6"/>
  <c r="D1532" i="6"/>
  <c r="D4007" i="6"/>
  <c r="D3707" i="6"/>
  <c r="D3332" i="6"/>
  <c r="D2882" i="6"/>
  <c r="D2207" i="6"/>
  <c r="D1982" i="6"/>
  <c r="D1757" i="6"/>
  <c r="D1607" i="6"/>
  <c r="D5132" i="6"/>
  <c r="D4682" i="6"/>
  <c r="D4457" i="6"/>
  <c r="D4232" i="6"/>
  <c r="D3932" i="6"/>
  <c r="D3632" i="6"/>
  <c r="D3407" i="6"/>
  <c r="D2732" i="6"/>
  <c r="D2507" i="6"/>
  <c r="D2357" i="6"/>
  <c r="D1382" i="6"/>
  <c r="D932" i="6"/>
  <c r="D3557" i="6"/>
  <c r="D3257" i="6"/>
  <c r="D3107" i="6"/>
  <c r="D2282" i="6"/>
  <c r="D2132" i="6"/>
  <c r="D1157" i="6"/>
  <c r="D3857" i="6"/>
  <c r="D3032" i="6"/>
  <c r="D1907" i="6"/>
  <c r="D1307" i="6"/>
  <c r="D1082" i="6"/>
  <c r="D2582" i="6"/>
  <c r="D1457" i="6"/>
  <c r="D707" i="6"/>
  <c r="D482" i="6"/>
  <c r="D2807" i="6"/>
  <c r="D1232" i="6"/>
  <c r="D782" i="6"/>
  <c r="D632" i="6"/>
  <c r="D407" i="6"/>
  <c r="D107" i="6"/>
  <c r="D32" i="6"/>
  <c r="D1007" i="6"/>
  <c r="D332" i="6"/>
  <c r="D182" i="6"/>
  <c r="D1682" i="6"/>
  <c r="D857" i="6"/>
  <c r="D557" i="6"/>
  <c r="D257" i="6"/>
  <c r="E48" i="13"/>
  <c r="C201" i="12" l="1"/>
  <c r="C202" i="12"/>
  <c r="C200" i="12"/>
  <c r="C194" i="12"/>
  <c r="C195" i="12"/>
  <c r="C196" i="12"/>
  <c r="C193" i="12"/>
  <c r="B194" i="12"/>
  <c r="B195" i="12"/>
  <c r="B196" i="12"/>
  <c r="B193" i="12"/>
  <c r="B187" i="12"/>
  <c r="B189" i="12"/>
  <c r="B190" i="12"/>
  <c r="B191" i="12"/>
  <c r="B186" i="12"/>
  <c r="C190" i="12"/>
  <c r="C191" i="12"/>
  <c r="C189" i="12"/>
  <c r="C187" i="12"/>
  <c r="C186" i="12"/>
  <c r="C183" i="12"/>
  <c r="B183" i="12"/>
  <c r="C177" i="12"/>
  <c r="C178" i="12"/>
  <c r="C179" i="12"/>
  <c r="C180" i="12"/>
  <c r="C176" i="12"/>
  <c r="B180" i="12"/>
  <c r="B179" i="12"/>
  <c r="B178" i="12"/>
  <c r="B177" i="12"/>
  <c r="B176" i="12"/>
  <c r="B171" i="12"/>
  <c r="B172" i="12"/>
  <c r="B173" i="12"/>
  <c r="B174" i="12"/>
  <c r="C171" i="12"/>
  <c r="C172" i="12"/>
  <c r="C173" i="12"/>
  <c r="C174" i="12"/>
  <c r="C170" i="12"/>
  <c r="B170" i="12"/>
  <c r="C4" i="9" l="1"/>
  <c r="C3" i="9"/>
  <c r="C561" i="12" l="1"/>
  <c r="C560" i="12"/>
  <c r="B561" i="12"/>
  <c r="B560" i="12"/>
  <c r="B690" i="12"/>
  <c r="B689" i="12"/>
  <c r="C166" i="12"/>
  <c r="C165" i="12"/>
  <c r="C164" i="12"/>
  <c r="C163" i="12"/>
  <c r="C159" i="12"/>
  <c r="C160" i="12"/>
  <c r="C161" i="12"/>
  <c r="C162" i="12"/>
  <c r="C158" i="12"/>
  <c r="C156" i="12"/>
  <c r="C145" i="12"/>
  <c r="B166" i="12"/>
  <c r="B165" i="12"/>
  <c r="B164" i="12"/>
  <c r="B163" i="12"/>
  <c r="B162" i="12"/>
  <c r="B161" i="12"/>
  <c r="B160" i="12"/>
  <c r="B159" i="12"/>
  <c r="B158" i="12"/>
  <c r="B156" i="12"/>
  <c r="C152" i="12"/>
  <c r="C153" i="12"/>
  <c r="C151" i="12"/>
  <c r="B153" i="12"/>
  <c r="B152" i="12"/>
  <c r="B151" i="12"/>
  <c r="B149" i="12"/>
  <c r="B148" i="12"/>
  <c r="C144" i="12"/>
  <c r="C143" i="12"/>
  <c r="C142" i="12"/>
  <c r="C140" i="12"/>
  <c r="C139" i="12"/>
  <c r="B145" i="12"/>
  <c r="B144" i="12"/>
  <c r="B143" i="12"/>
  <c r="B142" i="12"/>
  <c r="B140" i="12"/>
  <c r="B139" i="12"/>
  <c r="C135" i="12"/>
  <c r="C134" i="12"/>
  <c r="B135" i="12"/>
  <c r="B134" i="12"/>
  <c r="C132" i="12"/>
  <c r="C131" i="12"/>
  <c r="B132" i="12"/>
  <c r="B131" i="12"/>
  <c r="S33" i="12"/>
  <c r="S41" i="12"/>
  <c r="S42" i="12"/>
  <c r="S38" i="12"/>
  <c r="S39" i="12"/>
  <c r="S40" i="12"/>
  <c r="S37" i="12"/>
  <c r="S128" i="12"/>
  <c r="S127" i="12"/>
  <c r="S125" i="12"/>
  <c r="S126" i="12"/>
  <c r="S124" i="12"/>
  <c r="S122" i="12"/>
  <c r="S119" i="12"/>
  <c r="S117" i="12"/>
  <c r="S116" i="12"/>
  <c r="S112" i="12"/>
  <c r="S106" i="12"/>
  <c r="S107" i="12"/>
  <c r="S108" i="12"/>
  <c r="S109" i="12"/>
  <c r="S110" i="12"/>
  <c r="S105" i="12"/>
  <c r="S74" i="12"/>
  <c r="S75" i="12"/>
  <c r="S76" i="12"/>
  <c r="S77" i="12"/>
  <c r="S78" i="12"/>
  <c r="S79" i="12"/>
  <c r="S80" i="12"/>
  <c r="S81" i="12"/>
  <c r="S82" i="12"/>
  <c r="S83" i="12"/>
  <c r="S84" i="12"/>
  <c r="S73" i="12"/>
  <c r="S71" i="12"/>
  <c r="S70" i="12"/>
  <c r="S57" i="12"/>
  <c r="S58" i="12"/>
  <c r="S59" i="12"/>
  <c r="S60" i="12"/>
  <c r="S56" i="12"/>
  <c r="S52" i="12"/>
  <c r="S50" i="12"/>
  <c r="S49" i="12"/>
  <c r="S47" i="12"/>
  <c r="S46" i="12"/>
  <c r="S703" i="12"/>
  <c r="Q703" i="12"/>
  <c r="R703" i="12" s="1"/>
  <c r="S702" i="12"/>
  <c r="R702" i="12"/>
  <c r="Q702" i="12"/>
  <c r="S699" i="12"/>
  <c r="Q699" i="12"/>
  <c r="R699" i="12" s="1"/>
  <c r="S691" i="12"/>
  <c r="Q691" i="12"/>
  <c r="R691" i="12" s="1"/>
  <c r="S688" i="12"/>
  <c r="Q688" i="12"/>
  <c r="R688" i="12" s="1"/>
  <c r="S685" i="12"/>
  <c r="Q685" i="12"/>
  <c r="R685" i="12" s="1"/>
  <c r="S678" i="12"/>
  <c r="Q678" i="12"/>
  <c r="R678" i="12" s="1"/>
  <c r="S677" i="12"/>
  <c r="Q677" i="12"/>
  <c r="R677" i="12" s="1"/>
  <c r="S670" i="12"/>
  <c r="Q670" i="12"/>
  <c r="R670" i="12" s="1"/>
  <c r="S662" i="12"/>
  <c r="Q662" i="12"/>
  <c r="R662" i="12" s="1"/>
  <c r="S658" i="12"/>
  <c r="Q658" i="12"/>
  <c r="R658" i="12" s="1"/>
  <c r="S647" i="12"/>
  <c r="Q647" i="12"/>
  <c r="R647" i="12" s="1"/>
  <c r="S645" i="12"/>
  <c r="Q645" i="12"/>
  <c r="R645" i="12" s="1"/>
  <c r="S644" i="12"/>
  <c r="Q644" i="12"/>
  <c r="R644" i="12" s="1"/>
  <c r="S641" i="12"/>
  <c r="Q641" i="12"/>
  <c r="R641" i="12" s="1"/>
  <c r="S638" i="12"/>
  <c r="Q638" i="12"/>
  <c r="R638" i="12" s="1"/>
  <c r="S620" i="12"/>
  <c r="Q620" i="12"/>
  <c r="R620" i="12" s="1"/>
  <c r="S617" i="12"/>
  <c r="Q617" i="12"/>
  <c r="R617" i="12" s="1"/>
  <c r="S616" i="12"/>
  <c r="Q616" i="12"/>
  <c r="R616" i="12" s="1"/>
  <c r="S611" i="12"/>
  <c r="Q611" i="12"/>
  <c r="R611" i="12" s="1"/>
  <c r="S607" i="12"/>
  <c r="Q607" i="12"/>
  <c r="R607" i="12" s="1"/>
  <c r="S605" i="12"/>
  <c r="Q605" i="12"/>
  <c r="R605" i="12" s="1"/>
  <c r="S599" i="12"/>
  <c r="Q599" i="12"/>
  <c r="R599" i="12" s="1"/>
  <c r="S592" i="12"/>
  <c r="Q592" i="12"/>
  <c r="R592" i="12" s="1"/>
  <c r="S590" i="12"/>
  <c r="Q590" i="12"/>
  <c r="R590" i="12" s="1"/>
  <c r="S587" i="12"/>
  <c r="Q587" i="12"/>
  <c r="R587" i="12" s="1"/>
  <c r="S583" i="12"/>
  <c r="Q583" i="12"/>
  <c r="R583" i="12" s="1"/>
  <c r="S582" i="12"/>
  <c r="Q582" i="12"/>
  <c r="R582" i="12" s="1"/>
  <c r="S578" i="12"/>
  <c r="Q578" i="12"/>
  <c r="R578" i="12" s="1"/>
  <c r="S577" i="12"/>
  <c r="Q577" i="12"/>
  <c r="R577" i="12" s="1"/>
  <c r="S572" i="12"/>
  <c r="Q572" i="12"/>
  <c r="R572" i="12" s="1"/>
  <c r="S570" i="12"/>
  <c r="Q570" i="12"/>
  <c r="R570" i="12" s="1"/>
  <c r="S563" i="12"/>
  <c r="Q563" i="12"/>
  <c r="R563" i="12" s="1"/>
  <c r="S562" i="12"/>
  <c r="R562" i="12"/>
  <c r="Q562" i="12"/>
  <c r="S559" i="12"/>
  <c r="Q559" i="12"/>
  <c r="R559" i="12" s="1"/>
  <c r="S554" i="12"/>
  <c r="Q554" i="12"/>
  <c r="R554" i="12" s="1"/>
  <c r="S551" i="12"/>
  <c r="Q551" i="12"/>
  <c r="R551" i="12" s="1"/>
  <c r="S550" i="12"/>
  <c r="Q550" i="12"/>
  <c r="R550" i="12" s="1"/>
  <c r="S541" i="12"/>
  <c r="Q541" i="12"/>
  <c r="R541" i="12" s="1"/>
  <c r="S539" i="12"/>
  <c r="Q539" i="12"/>
  <c r="R539" i="12" s="1"/>
  <c r="S530" i="12"/>
  <c r="Q530" i="12"/>
  <c r="R530" i="12" s="1"/>
  <c r="S525" i="12"/>
  <c r="Q525" i="12"/>
  <c r="R525" i="12" s="1"/>
  <c r="S520" i="12"/>
  <c r="Q520" i="12"/>
  <c r="R520" i="12" s="1"/>
  <c r="S482" i="12"/>
  <c r="Q482" i="12"/>
  <c r="R482" i="12" s="1"/>
  <c r="S434" i="12"/>
  <c r="Q434" i="12"/>
  <c r="R434" i="12" s="1"/>
  <c r="S404" i="12"/>
  <c r="Q404" i="12"/>
  <c r="R404" i="12" s="1"/>
  <c r="S386" i="12"/>
  <c r="Q386" i="12"/>
  <c r="R386" i="12" s="1"/>
  <c r="S325" i="12"/>
  <c r="Q325" i="12"/>
  <c r="R325" i="12" s="1"/>
  <c r="S324" i="12"/>
  <c r="Q324" i="12"/>
  <c r="R324" i="12" s="1"/>
  <c r="S315" i="12"/>
  <c r="Q315" i="12"/>
  <c r="R315" i="12" s="1"/>
  <c r="S313" i="12"/>
  <c r="Q313" i="12"/>
  <c r="R313" i="12" s="1"/>
  <c r="S302" i="12"/>
  <c r="Q302" i="12"/>
  <c r="R302" i="12" s="1"/>
  <c r="S301" i="12"/>
  <c r="Q301" i="12"/>
  <c r="R301" i="12" s="1"/>
  <c r="S300" i="12"/>
  <c r="Q300" i="12"/>
  <c r="R300" i="12" s="1"/>
  <c r="S299" i="12"/>
  <c r="Q299" i="12"/>
  <c r="R299" i="12" s="1"/>
  <c r="S293" i="12"/>
  <c r="Q293" i="12"/>
  <c r="R293" i="12" s="1"/>
  <c r="S291" i="12"/>
  <c r="Q291" i="12"/>
  <c r="R291" i="12" s="1"/>
  <c r="S278" i="12"/>
  <c r="Q278" i="12"/>
  <c r="R278" i="12" s="1"/>
  <c r="S277" i="12"/>
  <c r="Q277" i="12"/>
  <c r="R277" i="12" s="1"/>
  <c r="S276" i="12"/>
  <c r="Q276" i="12"/>
  <c r="R276" i="12" s="1"/>
  <c r="S275" i="12"/>
  <c r="Q275" i="12"/>
  <c r="R275" i="12" s="1"/>
  <c r="S274" i="12"/>
  <c r="Q274" i="12"/>
  <c r="R274" i="12" s="1"/>
  <c r="S273" i="12"/>
  <c r="Q273" i="12"/>
  <c r="R273" i="12" s="1"/>
  <c r="S264" i="12"/>
  <c r="Q264" i="12"/>
  <c r="R264" i="12" s="1"/>
  <c r="S261" i="12"/>
  <c r="Q261" i="12"/>
  <c r="R261" i="12" s="1"/>
  <c r="S252" i="12"/>
  <c r="R252" i="12"/>
  <c r="Q252" i="12"/>
  <c r="S245" i="12"/>
  <c r="Q245" i="12"/>
  <c r="R245" i="12" s="1"/>
  <c r="S236" i="12"/>
  <c r="Q236" i="12"/>
  <c r="R236" i="12" s="1"/>
  <c r="S235" i="12"/>
  <c r="Q235" i="12"/>
  <c r="R235" i="12" s="1"/>
  <c r="S228" i="12"/>
  <c r="Q228" i="12"/>
  <c r="R228" i="12" s="1"/>
  <c r="S227" i="12"/>
  <c r="Q227" i="12"/>
  <c r="R227" i="12" s="1"/>
  <c r="S198" i="12"/>
  <c r="Q198" i="12"/>
  <c r="R198" i="12" s="1"/>
  <c r="S192" i="12"/>
  <c r="Q192" i="12"/>
  <c r="R192" i="12" s="1"/>
  <c r="S184" i="12"/>
  <c r="Q184" i="12"/>
  <c r="R184" i="12" s="1"/>
  <c r="S182" i="12"/>
  <c r="Q182" i="12"/>
  <c r="R182" i="12" s="1"/>
  <c r="S168" i="12"/>
  <c r="Q168" i="12"/>
  <c r="R168" i="12" s="1"/>
  <c r="S166" i="12"/>
  <c r="R166" i="12"/>
  <c r="S165" i="12"/>
  <c r="R165" i="12"/>
  <c r="S164" i="12"/>
  <c r="R164" i="12"/>
  <c r="S163" i="12"/>
  <c r="R163" i="12"/>
  <c r="S162" i="12"/>
  <c r="R162" i="12"/>
  <c r="S161" i="12"/>
  <c r="R161" i="12"/>
  <c r="S160" i="12"/>
  <c r="R160" i="12"/>
  <c r="S159" i="12"/>
  <c r="R159" i="12"/>
  <c r="S158" i="12"/>
  <c r="R158" i="12"/>
  <c r="S156" i="12"/>
  <c r="R156" i="12"/>
  <c r="S153" i="12"/>
  <c r="R153" i="12"/>
  <c r="S152" i="12"/>
  <c r="R152" i="12"/>
  <c r="S151" i="12"/>
  <c r="R151" i="12"/>
  <c r="S149" i="12"/>
  <c r="R149" i="12"/>
  <c r="S148" i="12"/>
  <c r="R148" i="12"/>
  <c r="S147" i="12"/>
  <c r="Q147" i="12"/>
  <c r="R147" i="12" s="1"/>
  <c r="S145" i="12"/>
  <c r="R145" i="12"/>
  <c r="S144" i="12"/>
  <c r="R144" i="12"/>
  <c r="S143" i="12"/>
  <c r="R143" i="12"/>
  <c r="S142" i="12"/>
  <c r="R142" i="12"/>
  <c r="S140" i="12"/>
  <c r="R140" i="12"/>
  <c r="S139" i="12"/>
  <c r="R139" i="12"/>
  <c r="S137" i="12"/>
  <c r="R137" i="12"/>
  <c r="Q137" i="12"/>
  <c r="S135" i="12"/>
  <c r="R135" i="12"/>
  <c r="S134" i="12"/>
  <c r="R134" i="12"/>
  <c r="S132" i="12"/>
  <c r="R132" i="12"/>
  <c r="S131" i="12"/>
  <c r="R131" i="12"/>
  <c r="S130" i="12"/>
  <c r="Q130" i="12"/>
  <c r="R130" i="12" s="1"/>
  <c r="S121" i="12"/>
  <c r="Q121" i="12"/>
  <c r="R121" i="12" s="1"/>
  <c r="S114" i="12"/>
  <c r="Q114" i="12"/>
  <c r="R114" i="12" s="1"/>
  <c r="R117" i="12" s="1"/>
  <c r="S103" i="12"/>
  <c r="Q103" i="12"/>
  <c r="R103" i="12" s="1"/>
  <c r="R108" i="12" s="1"/>
  <c r="S99" i="12"/>
  <c r="Q99" i="12"/>
  <c r="R99" i="12" s="1"/>
  <c r="S97" i="12"/>
  <c r="S96" i="12"/>
  <c r="S95" i="12"/>
  <c r="Q95" i="12"/>
  <c r="R95" i="12" s="1"/>
  <c r="S93" i="12"/>
  <c r="S92" i="12"/>
  <c r="S91" i="12"/>
  <c r="Q91" i="12"/>
  <c r="R91" i="12" s="1"/>
  <c r="R93" i="12" s="1"/>
  <c r="S89" i="12"/>
  <c r="S88" i="12"/>
  <c r="S87" i="12"/>
  <c r="S86" i="12"/>
  <c r="S85" i="12"/>
  <c r="S68" i="12"/>
  <c r="Q68" i="12"/>
  <c r="R68" i="12" s="1"/>
  <c r="S66" i="12"/>
  <c r="S65" i="12"/>
  <c r="S64" i="12"/>
  <c r="S63" i="12"/>
  <c r="S62" i="12"/>
  <c r="S61" i="12"/>
  <c r="S54" i="12"/>
  <c r="Q54" i="12"/>
  <c r="R54" i="12" s="1"/>
  <c r="S44" i="12"/>
  <c r="Q44" i="12"/>
  <c r="R44" i="12" s="1"/>
  <c r="R59" i="12" s="1"/>
  <c r="S35" i="12"/>
  <c r="Q35" i="12"/>
  <c r="R35" i="12" s="1"/>
  <c r="R39" i="12" s="1"/>
  <c r="S32" i="12"/>
  <c r="Q32" i="12"/>
  <c r="R32" i="12" s="1"/>
  <c r="R33" i="12" s="1"/>
  <c r="S30" i="12"/>
  <c r="S29" i="12"/>
  <c r="S28" i="12"/>
  <c r="S27" i="12"/>
  <c r="S26" i="12"/>
  <c r="S25" i="12"/>
  <c r="S24" i="12"/>
  <c r="S23" i="12"/>
  <c r="S21" i="12"/>
  <c r="S20" i="12"/>
  <c r="S19" i="12"/>
  <c r="S18" i="12"/>
  <c r="S17" i="12"/>
  <c r="S16" i="12"/>
  <c r="S15" i="12"/>
  <c r="S14" i="12"/>
  <c r="S12" i="12"/>
  <c r="S11" i="12"/>
  <c r="S10" i="12"/>
  <c r="S9" i="12"/>
  <c r="S8" i="12"/>
  <c r="S7" i="12"/>
  <c r="S6" i="12"/>
  <c r="S5" i="12"/>
  <c r="S3" i="12"/>
  <c r="Q3" i="12"/>
  <c r="R3" i="12" s="1"/>
  <c r="R28" i="12" s="1"/>
  <c r="F31" i="2" l="1"/>
  <c r="F29" i="2"/>
  <c r="F27" i="2"/>
  <c r="F25" i="2"/>
  <c r="F94" i="2"/>
  <c r="F92" i="2"/>
  <c r="F90" i="2"/>
  <c r="F88" i="2"/>
  <c r="F86" i="2"/>
  <c r="F84" i="2"/>
  <c r="F32" i="2"/>
  <c r="F36" i="2"/>
  <c r="F40" i="2"/>
  <c r="F44" i="2"/>
  <c r="F48" i="2"/>
  <c r="F52" i="2"/>
  <c r="F56" i="2"/>
  <c r="F60" i="2"/>
  <c r="F64" i="2"/>
  <c r="F68" i="2"/>
  <c r="F72" i="2"/>
  <c r="F80" i="2"/>
  <c r="F99" i="2"/>
  <c r="F107" i="2"/>
  <c r="F115" i="2"/>
  <c r="F21" i="2"/>
  <c r="F33" i="2"/>
  <c r="F37" i="2"/>
  <c r="F41" i="2"/>
  <c r="F45" i="2"/>
  <c r="F49" i="2"/>
  <c r="F53" i="2"/>
  <c r="F57" i="2"/>
  <c r="F61" i="2"/>
  <c r="F65" i="2"/>
  <c r="F69" i="2"/>
  <c r="F73" i="2"/>
  <c r="F77" i="2"/>
  <c r="F81" i="2"/>
  <c r="F96" i="2"/>
  <c r="F100" i="2"/>
  <c r="F104" i="2"/>
  <c r="F108" i="2"/>
  <c r="F112" i="2"/>
  <c r="F116" i="2"/>
  <c r="F82" i="2"/>
  <c r="F101" i="2"/>
  <c r="F109" i="2"/>
  <c r="F117" i="2"/>
  <c r="F30" i="2"/>
  <c r="F28" i="2"/>
  <c r="F26" i="2"/>
  <c r="F24" i="2"/>
  <c r="F93" i="2"/>
  <c r="F91" i="2"/>
  <c r="F89" i="2"/>
  <c r="F87" i="2"/>
  <c r="F85" i="2"/>
  <c r="F22" i="2"/>
  <c r="F34" i="2"/>
  <c r="F38" i="2"/>
  <c r="F42" i="2"/>
  <c r="F46" i="2"/>
  <c r="F50" i="2"/>
  <c r="F54" i="2"/>
  <c r="F58" i="2"/>
  <c r="F62" i="2"/>
  <c r="F66" i="2"/>
  <c r="F70" i="2"/>
  <c r="F74" i="2"/>
  <c r="F78" i="2"/>
  <c r="F97" i="2"/>
  <c r="F105" i="2"/>
  <c r="F113" i="2"/>
  <c r="F23" i="2"/>
  <c r="F35" i="2"/>
  <c r="F39" i="2"/>
  <c r="F43" i="2"/>
  <c r="F47" i="2"/>
  <c r="F51" i="2"/>
  <c r="F55" i="2"/>
  <c r="F59" i="2"/>
  <c r="F63" i="2"/>
  <c r="F67" i="2"/>
  <c r="F71" i="2"/>
  <c r="F75" i="2"/>
  <c r="F79" i="2"/>
  <c r="F83" i="2"/>
  <c r="F98" i="2"/>
  <c r="F102" i="2"/>
  <c r="F106" i="2"/>
  <c r="F110" i="2"/>
  <c r="F114" i="2"/>
  <c r="F118" i="2"/>
  <c r="F76" i="2"/>
  <c r="F95" i="2"/>
  <c r="F103" i="2"/>
  <c r="F111" i="2"/>
  <c r="F119" i="2"/>
  <c r="G46" i="2"/>
  <c r="G50" i="2"/>
  <c r="G54" i="2"/>
  <c r="G58" i="2"/>
  <c r="G62" i="2"/>
  <c r="G66" i="2"/>
  <c r="G70" i="2"/>
  <c r="G74" i="2"/>
  <c r="G78" i="2"/>
  <c r="G82" i="2"/>
  <c r="G97" i="2"/>
  <c r="G101" i="2"/>
  <c r="G109" i="2"/>
  <c r="G113" i="2"/>
  <c r="G38" i="2"/>
  <c r="G39" i="2"/>
  <c r="G47" i="2"/>
  <c r="G51" i="2"/>
  <c r="G55" i="2"/>
  <c r="G59" i="2"/>
  <c r="G63" i="2"/>
  <c r="G67" i="2"/>
  <c r="G71" i="2"/>
  <c r="G75" i="2"/>
  <c r="G83" i="2"/>
  <c r="G98" i="2"/>
  <c r="G102" i="2"/>
  <c r="G106" i="2"/>
  <c r="G110" i="2"/>
  <c r="G114" i="2"/>
  <c r="G23" i="2"/>
  <c r="G35" i="2"/>
  <c r="G22" i="2"/>
  <c r="G40" i="2"/>
  <c r="G44" i="2"/>
  <c r="G48" i="2"/>
  <c r="G68" i="2"/>
  <c r="G72" i="2"/>
  <c r="G76" i="2"/>
  <c r="G80" i="2"/>
  <c r="G95" i="2"/>
  <c r="G99" i="2"/>
  <c r="G103" i="2"/>
  <c r="G107" i="2"/>
  <c r="G111" i="2"/>
  <c r="G115" i="2"/>
  <c r="G32" i="2"/>
  <c r="G36" i="2"/>
  <c r="G108" i="2"/>
  <c r="G112" i="2"/>
  <c r="G33" i="2"/>
  <c r="G34" i="2"/>
  <c r="G41" i="2"/>
  <c r="G49" i="2"/>
  <c r="G53" i="2"/>
  <c r="G57" i="2"/>
  <c r="G61" i="2"/>
  <c r="G65" i="2"/>
  <c r="G69" i="2"/>
  <c r="G77" i="2"/>
  <c r="G81" i="2"/>
  <c r="G96" i="2"/>
  <c r="G100" i="2"/>
  <c r="G104" i="2"/>
  <c r="G21" i="2"/>
  <c r="G37" i="2"/>
  <c r="R97" i="12"/>
  <c r="R96" i="12"/>
  <c r="R125" i="12"/>
  <c r="R124" i="12"/>
  <c r="R127" i="12"/>
  <c r="R128" i="12"/>
  <c r="R126" i="12"/>
  <c r="R122" i="12"/>
  <c r="R74" i="12"/>
  <c r="R78" i="12"/>
  <c r="R82" i="12"/>
  <c r="R86" i="12"/>
  <c r="R73" i="12"/>
  <c r="R70" i="12"/>
  <c r="R75" i="12"/>
  <c r="R79" i="12"/>
  <c r="R83" i="12"/>
  <c r="R87" i="12"/>
  <c r="R76" i="12"/>
  <c r="R80" i="12"/>
  <c r="R84" i="12"/>
  <c r="R88" i="12"/>
  <c r="R77" i="12"/>
  <c r="R81" i="12"/>
  <c r="R85" i="12"/>
  <c r="R89" i="12"/>
  <c r="R71" i="12"/>
  <c r="R11" i="12"/>
  <c r="R7" i="12"/>
  <c r="R16" i="12"/>
  <c r="R20" i="12"/>
  <c r="R25" i="12"/>
  <c r="R29" i="12"/>
  <c r="R42" i="12"/>
  <c r="R38" i="12"/>
  <c r="R50" i="12"/>
  <c r="R66" i="12"/>
  <c r="R62" i="12"/>
  <c r="R58" i="12"/>
  <c r="R92" i="12"/>
  <c r="R105" i="12"/>
  <c r="R107" i="12"/>
  <c r="R119" i="12"/>
  <c r="R10" i="12"/>
  <c r="R6" i="12"/>
  <c r="R17" i="12"/>
  <c r="R21" i="12"/>
  <c r="R26" i="12"/>
  <c r="R30" i="12"/>
  <c r="R41" i="12"/>
  <c r="R46" i="12"/>
  <c r="R49" i="12"/>
  <c r="R52" i="12"/>
  <c r="R65" i="12"/>
  <c r="R61" i="12"/>
  <c r="R57" i="12"/>
  <c r="R110" i="12"/>
  <c r="R106" i="12"/>
  <c r="R112" i="12"/>
  <c r="R5" i="12"/>
  <c r="R9" i="12"/>
  <c r="R14" i="12"/>
  <c r="R18" i="12"/>
  <c r="R23" i="12"/>
  <c r="R27" i="12"/>
  <c r="R40" i="12"/>
  <c r="R47" i="12"/>
  <c r="R64" i="12"/>
  <c r="R60" i="12"/>
  <c r="R109" i="12"/>
  <c r="R116" i="12"/>
  <c r="R12" i="12"/>
  <c r="R8" i="12"/>
  <c r="R15" i="12"/>
  <c r="R19" i="12"/>
  <c r="R24" i="12"/>
  <c r="R37" i="12"/>
  <c r="R56" i="12"/>
  <c r="R63" i="12"/>
  <c r="G64" i="15" l="1"/>
  <c r="F64" i="15"/>
  <c r="P64" i="15" s="1"/>
  <c r="G63" i="15"/>
  <c r="F63" i="15"/>
  <c r="P63" i="15" s="1"/>
  <c r="E63" i="15"/>
  <c r="G62" i="15"/>
  <c r="F62" i="15"/>
  <c r="P62" i="15" s="1"/>
  <c r="G61" i="15"/>
  <c r="F61" i="15"/>
  <c r="P61" i="15" s="1"/>
  <c r="E61" i="15"/>
  <c r="G60" i="15"/>
  <c r="F60" i="15"/>
  <c r="P60" i="15" s="1"/>
  <c r="G59" i="15"/>
  <c r="F59" i="15"/>
  <c r="P59" i="15" s="1"/>
  <c r="E59" i="15"/>
  <c r="G58" i="15"/>
  <c r="F58" i="15"/>
  <c r="P58" i="15" s="1"/>
  <c r="G57" i="15"/>
  <c r="F57" i="15"/>
  <c r="P57" i="15" s="1"/>
  <c r="E57" i="15"/>
  <c r="G56" i="15"/>
  <c r="F56" i="15"/>
  <c r="P56" i="15" s="1"/>
  <c r="G55" i="15"/>
  <c r="F55" i="15"/>
  <c r="P55" i="15" s="1"/>
  <c r="E55" i="15"/>
  <c r="G54" i="15"/>
  <c r="F54" i="15"/>
  <c r="P54" i="15" s="1"/>
  <c r="G53" i="15"/>
  <c r="F53" i="15"/>
  <c r="P53" i="15" s="1"/>
  <c r="E53" i="15"/>
  <c r="G52" i="15"/>
  <c r="F52" i="15"/>
  <c r="P52" i="15" s="1"/>
  <c r="G51" i="15"/>
  <c r="F51" i="15"/>
  <c r="P51" i="15" s="1"/>
  <c r="E51" i="15"/>
  <c r="G50" i="15"/>
  <c r="F50" i="15"/>
  <c r="P50" i="15" s="1"/>
  <c r="E50" i="15"/>
  <c r="N50" i="15" s="1"/>
  <c r="G49" i="15"/>
  <c r="F49" i="15"/>
  <c r="P49" i="15" s="1"/>
  <c r="E49" i="15"/>
  <c r="N49" i="15" s="1"/>
  <c r="G48" i="15"/>
  <c r="F48" i="15"/>
  <c r="P48" i="15" s="1"/>
  <c r="G47" i="15"/>
  <c r="F47" i="15"/>
  <c r="P47" i="15" s="1"/>
  <c r="E47" i="15"/>
  <c r="G46" i="15"/>
  <c r="F46" i="15"/>
  <c r="P46" i="15" s="1"/>
  <c r="E46" i="15"/>
  <c r="G45" i="15"/>
  <c r="F45" i="15"/>
  <c r="P45" i="15" s="1"/>
  <c r="E45" i="15"/>
  <c r="N45" i="15" s="1"/>
  <c r="G44" i="15"/>
  <c r="F44" i="15"/>
  <c r="P44" i="15" s="1"/>
  <c r="G43" i="15"/>
  <c r="F43" i="15"/>
  <c r="P43" i="15" s="1"/>
  <c r="G42" i="15"/>
  <c r="F42" i="15"/>
  <c r="P42" i="15" s="1"/>
  <c r="E42" i="15"/>
  <c r="G41" i="15"/>
  <c r="F41" i="15"/>
  <c r="P41" i="15" s="1"/>
  <c r="E41" i="15"/>
  <c r="G40" i="15"/>
  <c r="F40" i="15"/>
  <c r="P40" i="15" s="1"/>
  <c r="E40" i="15"/>
  <c r="N40" i="15" s="1"/>
  <c r="G39" i="15"/>
  <c r="F39" i="15"/>
  <c r="P39" i="15" s="1"/>
  <c r="E39" i="15"/>
  <c r="N39" i="15" s="1"/>
  <c r="G38" i="15"/>
  <c r="F38" i="15"/>
  <c r="P38" i="15" s="1"/>
  <c r="E38" i="15"/>
  <c r="G37" i="15"/>
  <c r="F37" i="15"/>
  <c r="P37" i="15" s="1"/>
  <c r="E37" i="15"/>
  <c r="N37" i="15" s="1"/>
  <c r="G36" i="15"/>
  <c r="F36" i="15"/>
  <c r="P36" i="15" s="1"/>
  <c r="E36" i="15"/>
  <c r="G35" i="15"/>
  <c r="F35" i="15"/>
  <c r="P35" i="15" s="1"/>
  <c r="G34" i="15"/>
  <c r="F34" i="15"/>
  <c r="P34" i="15" s="1"/>
  <c r="E34" i="15"/>
  <c r="G33" i="15"/>
  <c r="F33" i="15"/>
  <c r="P33" i="15" s="1"/>
  <c r="E33" i="15"/>
  <c r="G32" i="15"/>
  <c r="F32" i="15"/>
  <c r="P32" i="15" s="1"/>
  <c r="E32" i="15"/>
  <c r="N32" i="15" s="1"/>
  <c r="G31" i="15"/>
  <c r="F31" i="15"/>
  <c r="P31" i="15" s="1"/>
  <c r="E31" i="15"/>
  <c r="N31" i="15" s="1"/>
  <c r="G30" i="15"/>
  <c r="F30" i="15"/>
  <c r="P30" i="15" s="1"/>
  <c r="E30" i="15"/>
  <c r="O22" i="15"/>
  <c r="M42" i="15"/>
  <c r="O16" i="15"/>
  <c r="L40" i="15" s="1"/>
  <c r="O13" i="15"/>
  <c r="K37" i="15" s="1"/>
  <c r="O7" i="15"/>
  <c r="H40" i="15"/>
  <c r="G64" i="14"/>
  <c r="E64" i="14"/>
  <c r="N64" i="14" s="1"/>
  <c r="G63" i="14"/>
  <c r="E63" i="14"/>
  <c r="N63" i="14" s="1"/>
  <c r="G62" i="14"/>
  <c r="E62" i="14"/>
  <c r="N62" i="14" s="1"/>
  <c r="G61" i="14"/>
  <c r="E61" i="14"/>
  <c r="N61" i="14" s="1"/>
  <c r="G60" i="14"/>
  <c r="E60" i="14"/>
  <c r="N60" i="14" s="1"/>
  <c r="G59" i="14"/>
  <c r="E59" i="14"/>
  <c r="N59" i="14" s="1"/>
  <c r="G58" i="14"/>
  <c r="E58" i="14"/>
  <c r="N58" i="14" s="1"/>
  <c r="G57" i="14"/>
  <c r="E57" i="14"/>
  <c r="N57" i="14" s="1"/>
  <c r="G56" i="14"/>
  <c r="E56" i="14"/>
  <c r="N56" i="14" s="1"/>
  <c r="G55" i="14"/>
  <c r="E55" i="14"/>
  <c r="N55" i="14" s="1"/>
  <c r="G54" i="14"/>
  <c r="E54" i="14"/>
  <c r="N54" i="14" s="1"/>
  <c r="G53" i="14"/>
  <c r="E53" i="14"/>
  <c r="N53" i="14" s="1"/>
  <c r="G52" i="14"/>
  <c r="E52" i="14"/>
  <c r="N52" i="14" s="1"/>
  <c r="G51" i="14"/>
  <c r="E51" i="14"/>
  <c r="N51" i="14" s="1"/>
  <c r="G50" i="14"/>
  <c r="E50" i="14"/>
  <c r="N50" i="14" s="1"/>
  <c r="G49" i="14"/>
  <c r="E49" i="14"/>
  <c r="N49" i="14" s="1"/>
  <c r="G48" i="14"/>
  <c r="E48" i="14"/>
  <c r="N48" i="14" s="1"/>
  <c r="G47" i="14"/>
  <c r="E47" i="14"/>
  <c r="N47" i="14" s="1"/>
  <c r="G46" i="14"/>
  <c r="E46" i="14"/>
  <c r="N46" i="14" s="1"/>
  <c r="G45" i="14"/>
  <c r="E45" i="14"/>
  <c r="N45" i="14" s="1"/>
  <c r="G44" i="14"/>
  <c r="E44" i="14"/>
  <c r="N44" i="14" s="1"/>
  <c r="G43" i="14"/>
  <c r="E43" i="14"/>
  <c r="N43" i="14" s="1"/>
  <c r="G42" i="14"/>
  <c r="E42" i="14"/>
  <c r="N42" i="14" s="1"/>
  <c r="G41" i="14"/>
  <c r="E41" i="14"/>
  <c r="N41" i="14" s="1"/>
  <c r="G40" i="14"/>
  <c r="E40" i="14"/>
  <c r="N40" i="14" s="1"/>
  <c r="G39" i="14"/>
  <c r="E39" i="14"/>
  <c r="N39" i="14" s="1"/>
  <c r="G38" i="14"/>
  <c r="E38" i="14"/>
  <c r="N38" i="14" s="1"/>
  <c r="G37" i="14"/>
  <c r="E37" i="14"/>
  <c r="N37" i="14" s="1"/>
  <c r="G36" i="14"/>
  <c r="E36" i="14"/>
  <c r="N36" i="14" s="1"/>
  <c r="G35" i="14"/>
  <c r="E35" i="14"/>
  <c r="N35" i="14" s="1"/>
  <c r="G34" i="14"/>
  <c r="E34" i="14"/>
  <c r="G33" i="14"/>
  <c r="E33" i="14"/>
  <c r="N33" i="14" s="1"/>
  <c r="G32" i="14"/>
  <c r="E32" i="14"/>
  <c r="N32" i="14" s="1"/>
  <c r="G31" i="14"/>
  <c r="E31" i="14"/>
  <c r="G30" i="14"/>
  <c r="E30" i="14"/>
  <c r="O22" i="14"/>
  <c r="O47" i="14" s="1"/>
  <c r="M34" i="14"/>
  <c r="O16" i="14"/>
  <c r="O13" i="14"/>
  <c r="K47" i="14" s="1"/>
  <c r="O7" i="14"/>
  <c r="G4" i="13"/>
  <c r="E45" i="13"/>
  <c r="E42" i="13"/>
  <c r="E39" i="13"/>
  <c r="B5" i="13"/>
  <c r="B4" i="13"/>
  <c r="B3" i="13"/>
  <c r="B2" i="13"/>
  <c r="H42" i="14" l="1"/>
  <c r="I45" i="14"/>
  <c r="O39" i="15"/>
  <c r="I37" i="15"/>
  <c r="L38" i="14"/>
  <c r="O30" i="15"/>
  <c r="O10" i="15"/>
  <c r="J41" i="15" s="1"/>
  <c r="H32" i="15"/>
  <c r="L32" i="15"/>
  <c r="O32" i="15"/>
  <c r="O37" i="15"/>
  <c r="O40" i="15"/>
  <c r="O35" i="15"/>
  <c r="O44" i="15"/>
  <c r="M30" i="15"/>
  <c r="M31" i="15"/>
  <c r="M35" i="15"/>
  <c r="M39" i="15"/>
  <c r="M41" i="15"/>
  <c r="M33" i="15"/>
  <c r="M55" i="15"/>
  <c r="M62" i="15"/>
  <c r="M63" i="15"/>
  <c r="K31" i="15"/>
  <c r="K39" i="15"/>
  <c r="K36" i="15"/>
  <c r="K38" i="15"/>
  <c r="K41" i="15"/>
  <c r="K49" i="15"/>
  <c r="M30" i="14"/>
  <c r="M38" i="14"/>
  <c r="M36" i="14"/>
  <c r="M39" i="14"/>
  <c r="I46" i="15"/>
  <c r="I59" i="15"/>
  <c r="I36" i="15"/>
  <c r="N30" i="15"/>
  <c r="I30" i="15"/>
  <c r="L30" i="15"/>
  <c r="H30" i="15"/>
  <c r="K30" i="15"/>
  <c r="N42" i="15"/>
  <c r="K42" i="15"/>
  <c r="I42" i="15"/>
  <c r="L42" i="15"/>
  <c r="H42" i="15"/>
  <c r="K34" i="15"/>
  <c r="N34" i="15"/>
  <c r="I34" i="15"/>
  <c r="L34" i="15"/>
  <c r="H34" i="15"/>
  <c r="L33" i="15"/>
  <c r="H33" i="15"/>
  <c r="O33" i="15"/>
  <c r="J35" i="15"/>
  <c r="O42" i="15"/>
  <c r="I51" i="15"/>
  <c r="L51" i="15"/>
  <c r="H51" i="15"/>
  <c r="K51" i="15"/>
  <c r="N51" i="15"/>
  <c r="O54" i="15"/>
  <c r="J57" i="15"/>
  <c r="K30" i="14"/>
  <c r="O34" i="14"/>
  <c r="M37" i="14"/>
  <c r="L31" i="15"/>
  <c r="I32" i="15"/>
  <c r="J32" i="15"/>
  <c r="K33" i="15"/>
  <c r="M34" i="15"/>
  <c r="E35" i="15"/>
  <c r="M36" i="15"/>
  <c r="L36" i="15"/>
  <c r="L39" i="15"/>
  <c r="I40" i="15"/>
  <c r="J40" i="15"/>
  <c r="M43" i="15"/>
  <c r="J44" i="15"/>
  <c r="O45" i="15"/>
  <c r="N46" i="15"/>
  <c r="L46" i="15"/>
  <c r="H46" i="15"/>
  <c r="K46" i="15"/>
  <c r="I47" i="15"/>
  <c r="L47" i="15"/>
  <c r="H47" i="15"/>
  <c r="K47" i="15"/>
  <c r="N47" i="15"/>
  <c r="O52" i="15"/>
  <c r="O53" i="15"/>
  <c r="J55" i="15"/>
  <c r="J56" i="15"/>
  <c r="K57" i="15"/>
  <c r="O60" i="15"/>
  <c r="O61" i="15"/>
  <c r="J63" i="15"/>
  <c r="J64" i="15"/>
  <c r="J53" i="15"/>
  <c r="J49" i="15"/>
  <c r="J33" i="15"/>
  <c r="O34" i="15"/>
  <c r="M37" i="15"/>
  <c r="I38" i="15"/>
  <c r="N38" i="15"/>
  <c r="L41" i="15"/>
  <c r="H41" i="15"/>
  <c r="O41" i="15"/>
  <c r="J46" i="15"/>
  <c r="J48" i="15"/>
  <c r="J50" i="15"/>
  <c r="J58" i="15"/>
  <c r="O31" i="14"/>
  <c r="O32" i="14"/>
  <c r="H35" i="14"/>
  <c r="M42" i="14"/>
  <c r="J31" i="15"/>
  <c r="H31" i="15"/>
  <c r="K32" i="15"/>
  <c r="H36" i="15"/>
  <c r="N36" i="15"/>
  <c r="L37" i="15"/>
  <c r="H37" i="15"/>
  <c r="J37" i="15"/>
  <c r="O38" i="15"/>
  <c r="L38" i="15"/>
  <c r="J39" i="15"/>
  <c r="H39" i="15"/>
  <c r="K40" i="15"/>
  <c r="J45" i="15"/>
  <c r="O48" i="15"/>
  <c r="O49" i="15"/>
  <c r="M51" i="15"/>
  <c r="J54" i="15"/>
  <c r="I55" i="15"/>
  <c r="M58" i="15"/>
  <c r="M59" i="15"/>
  <c r="J61" i="15"/>
  <c r="J62" i="15"/>
  <c r="I63" i="15"/>
  <c r="O10" i="14"/>
  <c r="J44" i="14" s="1"/>
  <c r="K35" i="14"/>
  <c r="M54" i="15"/>
  <c r="M50" i="15"/>
  <c r="M46" i="15"/>
  <c r="J30" i="15"/>
  <c r="I31" i="15"/>
  <c r="O31" i="15"/>
  <c r="M32" i="15"/>
  <c r="I33" i="15"/>
  <c r="N33" i="15"/>
  <c r="J34" i="15"/>
  <c r="J36" i="15"/>
  <c r="O36" i="15"/>
  <c r="H38" i="15"/>
  <c r="M38" i="15"/>
  <c r="I39" i="15"/>
  <c r="M40" i="15"/>
  <c r="I41" i="15"/>
  <c r="N41" i="15"/>
  <c r="J42" i="15"/>
  <c r="E43" i="15"/>
  <c r="J43" i="15"/>
  <c r="M44" i="15"/>
  <c r="K45" i="15"/>
  <c r="O46" i="15"/>
  <c r="M47" i="15"/>
  <c r="O50" i="15"/>
  <c r="J52" i="15"/>
  <c r="K53" i="15"/>
  <c r="O56" i="15"/>
  <c r="O57" i="15"/>
  <c r="J59" i="15"/>
  <c r="J60" i="15"/>
  <c r="K61" i="15"/>
  <c r="O64" i="15"/>
  <c r="E44" i="15"/>
  <c r="H45" i="15"/>
  <c r="L45" i="15"/>
  <c r="J47" i="15"/>
  <c r="E48" i="15"/>
  <c r="M48" i="15"/>
  <c r="H49" i="15"/>
  <c r="L49" i="15"/>
  <c r="K50" i="15"/>
  <c r="J51" i="15"/>
  <c r="E52" i="15"/>
  <c r="M52" i="15"/>
  <c r="H53" i="15"/>
  <c r="L53" i="15"/>
  <c r="N55" i="15"/>
  <c r="E56" i="15"/>
  <c r="M56" i="15"/>
  <c r="H57" i="15"/>
  <c r="L57" i="15"/>
  <c r="O58" i="15"/>
  <c r="N59" i="15"/>
  <c r="E60" i="15"/>
  <c r="M60" i="15"/>
  <c r="H61" i="15"/>
  <c r="L61" i="15"/>
  <c r="O62" i="15"/>
  <c r="N63" i="15"/>
  <c r="E64" i="15"/>
  <c r="M64" i="15"/>
  <c r="O43" i="15"/>
  <c r="I45" i="15"/>
  <c r="M45" i="15"/>
  <c r="O47" i="15"/>
  <c r="I49" i="15"/>
  <c r="M49" i="15"/>
  <c r="H50" i="15"/>
  <c r="L50" i="15"/>
  <c r="O51" i="15"/>
  <c r="I53" i="15"/>
  <c r="M53" i="15"/>
  <c r="K55" i="15"/>
  <c r="O55" i="15"/>
  <c r="I57" i="15"/>
  <c r="M57" i="15"/>
  <c r="K59" i="15"/>
  <c r="O59" i="15"/>
  <c r="I61" i="15"/>
  <c r="M61" i="15"/>
  <c r="K63" i="15"/>
  <c r="O63" i="15"/>
  <c r="I50" i="15"/>
  <c r="N53" i="15"/>
  <c r="E54" i="15"/>
  <c r="H55" i="15"/>
  <c r="L55" i="15"/>
  <c r="N57" i="15"/>
  <c r="E58" i="15"/>
  <c r="H59" i="15"/>
  <c r="L59" i="15"/>
  <c r="N61" i="15"/>
  <c r="E62" i="15"/>
  <c r="H63" i="15"/>
  <c r="L63" i="15"/>
  <c r="N31" i="14"/>
  <c r="H31" i="14"/>
  <c r="K31" i="14"/>
  <c r="N34" i="14"/>
  <c r="H34" i="14"/>
  <c r="K34" i="14"/>
  <c r="M61" i="14"/>
  <c r="M57" i="14"/>
  <c r="M53" i="14"/>
  <c r="M49" i="14"/>
  <c r="M60" i="14"/>
  <c r="M56" i="14"/>
  <c r="M52" i="14"/>
  <c r="M48" i="14"/>
  <c r="M44" i="14"/>
  <c r="M40" i="14"/>
  <c r="N30" i="14"/>
  <c r="K32" i="14"/>
  <c r="H33" i="14"/>
  <c r="M33" i="14"/>
  <c r="I34" i="14"/>
  <c r="M35" i="14"/>
  <c r="L35" i="14"/>
  <c r="I36" i="14"/>
  <c r="H37" i="14"/>
  <c r="H38" i="14"/>
  <c r="I40" i="14"/>
  <c r="M41" i="14"/>
  <c r="L46" i="14"/>
  <c r="M47" i="14"/>
  <c r="O49" i="14"/>
  <c r="O57" i="14"/>
  <c r="M62" i="14"/>
  <c r="J50" i="14"/>
  <c r="J46" i="14"/>
  <c r="J49" i="14"/>
  <c r="J45" i="14"/>
  <c r="J63" i="14"/>
  <c r="J59" i="14"/>
  <c r="O30" i="14"/>
  <c r="M32" i="14"/>
  <c r="I33" i="14"/>
  <c r="J36" i="14"/>
  <c r="I37" i="14"/>
  <c r="K38" i="14"/>
  <c r="K39" i="14"/>
  <c r="L42" i="14"/>
  <c r="M43" i="14"/>
  <c r="O45" i="14"/>
  <c r="M55" i="14"/>
  <c r="O56" i="14"/>
  <c r="O61" i="14"/>
  <c r="H64" i="14"/>
  <c r="H60" i="14"/>
  <c r="H56" i="14"/>
  <c r="H52" i="14"/>
  <c r="H48" i="14"/>
  <c r="H44" i="14"/>
  <c r="H40" i="14"/>
  <c r="H36" i="14"/>
  <c r="H32" i="14"/>
  <c r="H63" i="14"/>
  <c r="H59" i="14"/>
  <c r="H55" i="14"/>
  <c r="H51" i="14"/>
  <c r="H47" i="14"/>
  <c r="H43" i="14"/>
  <c r="H39" i="14"/>
  <c r="H62" i="14"/>
  <c r="H58" i="14"/>
  <c r="H54" i="14"/>
  <c r="H50" i="14"/>
  <c r="H61" i="14"/>
  <c r="H57" i="14"/>
  <c r="H53" i="14"/>
  <c r="H49" i="14"/>
  <c r="H45" i="14"/>
  <c r="H41" i="14"/>
  <c r="K61" i="14"/>
  <c r="K57" i="14"/>
  <c r="K53" i="14"/>
  <c r="K49" i="14"/>
  <c r="K45" i="14"/>
  <c r="K41" i="14"/>
  <c r="K37" i="14"/>
  <c r="K33" i="14"/>
  <c r="K64" i="14"/>
  <c r="K60" i="14"/>
  <c r="K56" i="14"/>
  <c r="K52" i="14"/>
  <c r="K48" i="14"/>
  <c r="K44" i="14"/>
  <c r="K40" i="14"/>
  <c r="K36" i="14"/>
  <c r="K63" i="14"/>
  <c r="K59" i="14"/>
  <c r="K55" i="14"/>
  <c r="K51" i="14"/>
  <c r="K62" i="14"/>
  <c r="K58" i="14"/>
  <c r="K54" i="14"/>
  <c r="K50" i="14"/>
  <c r="K46" i="14"/>
  <c r="K42" i="14"/>
  <c r="H30" i="14"/>
  <c r="L30" i="14"/>
  <c r="M31" i="14"/>
  <c r="L31" i="14"/>
  <c r="I32" i="14"/>
  <c r="L34" i="14"/>
  <c r="O35" i="14"/>
  <c r="L37" i="14"/>
  <c r="O41" i="14"/>
  <c r="K43" i="14"/>
  <c r="M46" i="14"/>
  <c r="O48" i="14"/>
  <c r="M51" i="14"/>
  <c r="O52" i="14"/>
  <c r="M54" i="14"/>
  <c r="M59" i="14"/>
  <c r="O60" i="14"/>
  <c r="I63" i="14"/>
  <c r="I59" i="14"/>
  <c r="I55" i="14"/>
  <c r="I51" i="14"/>
  <c r="I47" i="14"/>
  <c r="I43" i="14"/>
  <c r="I39" i="14"/>
  <c r="I35" i="14"/>
  <c r="I31" i="14"/>
  <c r="I62" i="14"/>
  <c r="I58" i="14"/>
  <c r="I54" i="14"/>
  <c r="I50" i="14"/>
  <c r="I46" i="14"/>
  <c r="I42" i="14"/>
  <c r="I38" i="14"/>
  <c r="I61" i="14"/>
  <c r="I57" i="14"/>
  <c r="I53" i="14"/>
  <c r="I49" i="14"/>
  <c r="I64" i="14"/>
  <c r="I60" i="14"/>
  <c r="I56" i="14"/>
  <c r="I52" i="14"/>
  <c r="I48" i="14"/>
  <c r="I44" i="14"/>
  <c r="L64" i="14"/>
  <c r="L60" i="14"/>
  <c r="L56" i="14"/>
  <c r="L52" i="14"/>
  <c r="L48" i="14"/>
  <c r="L44" i="14"/>
  <c r="L40" i="14"/>
  <c r="L36" i="14"/>
  <c r="L32" i="14"/>
  <c r="L63" i="14"/>
  <c r="L59" i="14"/>
  <c r="L55" i="14"/>
  <c r="L51" i="14"/>
  <c r="L47" i="14"/>
  <c r="L43" i="14"/>
  <c r="L39" i="14"/>
  <c r="L62" i="14"/>
  <c r="L58" i="14"/>
  <c r="L54" i="14"/>
  <c r="L50" i="14"/>
  <c r="L61" i="14"/>
  <c r="L57" i="14"/>
  <c r="L53" i="14"/>
  <c r="L49" i="14"/>
  <c r="L45" i="14"/>
  <c r="L41" i="14"/>
  <c r="I30" i="14"/>
  <c r="J32" i="14"/>
  <c r="O33" i="14"/>
  <c r="L33" i="14"/>
  <c r="O36" i="14"/>
  <c r="O37" i="14"/>
  <c r="O38" i="14"/>
  <c r="O39" i="14"/>
  <c r="O40" i="14"/>
  <c r="I41" i="14"/>
  <c r="O43" i="14"/>
  <c r="O44" i="14"/>
  <c r="M45" i="14"/>
  <c r="H46" i="14"/>
  <c r="M50" i="14"/>
  <c r="O53" i="14"/>
  <c r="M58" i="14"/>
  <c r="M63" i="14"/>
  <c r="O64" i="14"/>
  <c r="O42" i="14"/>
  <c r="O46" i="14"/>
  <c r="O50" i="14"/>
  <c r="O54" i="14"/>
  <c r="O58" i="14"/>
  <c r="O62" i="14"/>
  <c r="M64" i="14"/>
  <c r="O51" i="14"/>
  <c r="O55" i="14"/>
  <c r="O59" i="14"/>
  <c r="O63" i="14"/>
  <c r="J51" i="14" l="1"/>
  <c r="J37" i="14"/>
  <c r="J38" i="14"/>
  <c r="J55" i="14"/>
  <c r="J41" i="14"/>
  <c r="J42" i="14"/>
  <c r="J56" i="14"/>
  <c r="J57" i="14"/>
  <c r="J58" i="14"/>
  <c r="J52" i="14"/>
  <c r="J33" i="14"/>
  <c r="J40" i="14"/>
  <c r="J43" i="14"/>
  <c r="J60" i="14"/>
  <c r="J61" i="14"/>
  <c r="J62" i="14"/>
  <c r="J39" i="14"/>
  <c r="J35" i="14"/>
  <c r="J53" i="14"/>
  <c r="J54" i="14"/>
  <c r="J48" i="14"/>
  <c r="J47" i="14"/>
  <c r="J64" i="14"/>
  <c r="J34" i="14"/>
  <c r="J38" i="15"/>
  <c r="J31" i="14"/>
  <c r="J30" i="14"/>
  <c r="N62" i="15"/>
  <c r="I62" i="15"/>
  <c r="L62" i="15"/>
  <c r="H62" i="15"/>
  <c r="K62" i="15"/>
  <c r="N58" i="15"/>
  <c r="I58" i="15"/>
  <c r="L58" i="15"/>
  <c r="H58" i="15"/>
  <c r="K58" i="15"/>
  <c r="N54" i="15"/>
  <c r="I54" i="15"/>
  <c r="L54" i="15"/>
  <c r="H54" i="15"/>
  <c r="K54" i="15"/>
  <c r="L48" i="15"/>
  <c r="H48" i="15"/>
  <c r="K48" i="15"/>
  <c r="N48" i="15"/>
  <c r="I48" i="15"/>
  <c r="L44" i="15"/>
  <c r="H44" i="15"/>
  <c r="N44" i="15"/>
  <c r="I44" i="15"/>
  <c r="K44" i="15"/>
  <c r="N35" i="15"/>
  <c r="L35" i="15"/>
  <c r="K35" i="15"/>
  <c r="I35" i="15"/>
  <c r="H35" i="15"/>
  <c r="L64" i="15"/>
  <c r="H64" i="15"/>
  <c r="K64" i="15"/>
  <c r="N64" i="15"/>
  <c r="I64" i="15"/>
  <c r="L56" i="15"/>
  <c r="H56" i="15"/>
  <c r="K56" i="15"/>
  <c r="N56" i="15"/>
  <c r="I56" i="15"/>
  <c r="L52" i="15"/>
  <c r="H52" i="15"/>
  <c r="K52" i="15"/>
  <c r="N52" i="15"/>
  <c r="I52" i="15"/>
  <c r="L60" i="15"/>
  <c r="H60" i="15"/>
  <c r="K60" i="15"/>
  <c r="N60" i="15"/>
  <c r="I60" i="15"/>
  <c r="I43" i="15"/>
  <c r="K43" i="15"/>
  <c r="N43" i="15"/>
  <c r="L43" i="15"/>
  <c r="H43" i="15"/>
  <c r="F20" i="2" l="1"/>
  <c r="C9" i="9" l="1"/>
  <c r="G20" i="2" l="1"/>
  <c r="D297" i="11" l="1"/>
  <c r="D969" i="11"/>
  <c r="D968" i="11"/>
  <c r="D967" i="11"/>
  <c r="D966" i="11"/>
  <c r="D965" i="11"/>
  <c r="D964" i="11"/>
  <c r="D963" i="11"/>
  <c r="D962" i="11"/>
  <c r="D960" i="11"/>
  <c r="D959" i="11"/>
  <c r="D958" i="11"/>
  <c r="D957" i="11"/>
  <c r="D956" i="11"/>
  <c r="D955" i="11"/>
  <c r="D953" i="11"/>
  <c r="D952" i="11"/>
  <c r="D951" i="11"/>
  <c r="D949" i="11"/>
  <c r="D948" i="11"/>
  <c r="D947" i="11"/>
  <c r="D945" i="11"/>
  <c r="D944" i="11"/>
  <c r="D943" i="11"/>
  <c r="D942" i="11"/>
  <c r="D941" i="11"/>
  <c r="D940" i="11"/>
  <c r="D939" i="11"/>
  <c r="D938" i="11"/>
  <c r="D937" i="11"/>
  <c r="D936" i="11"/>
  <c r="D935" i="11"/>
  <c r="D933" i="11"/>
  <c r="D932" i="11"/>
  <c r="D931" i="11"/>
  <c r="D930" i="11"/>
  <c r="D929" i="11"/>
  <c r="D928" i="11"/>
  <c r="D927" i="11"/>
  <c r="D926" i="11"/>
  <c r="D925" i="11"/>
  <c r="D924" i="11"/>
  <c r="D923" i="11"/>
  <c r="D922" i="11"/>
  <c r="D921" i="11"/>
  <c r="D920" i="11"/>
  <c r="D919" i="11"/>
  <c r="D918" i="11"/>
  <c r="D917" i="11"/>
  <c r="D915" i="11"/>
  <c r="D914" i="11"/>
  <c r="D913" i="11"/>
  <c r="D912" i="11"/>
  <c r="D911" i="11"/>
  <c r="D910" i="11"/>
  <c r="D909" i="11"/>
  <c r="D907" i="11"/>
  <c r="D906" i="11"/>
  <c r="D905" i="11"/>
  <c r="D904" i="11"/>
  <c r="D903" i="11"/>
  <c r="D902" i="11"/>
  <c r="D901" i="11"/>
  <c r="D899" i="11"/>
  <c r="D898" i="11"/>
  <c r="D897" i="11"/>
  <c r="D896" i="11"/>
  <c r="D895" i="11"/>
  <c r="D894" i="11"/>
  <c r="D892" i="11"/>
  <c r="D891" i="11"/>
  <c r="D890" i="11"/>
  <c r="D889" i="11"/>
  <c r="D887" i="11"/>
  <c r="D886" i="11"/>
  <c r="D885" i="11"/>
  <c r="D883" i="11"/>
  <c r="D882" i="11"/>
  <c r="D881" i="11"/>
  <c r="D880" i="11"/>
  <c r="D879" i="11"/>
  <c r="D878" i="11"/>
  <c r="D876" i="11"/>
  <c r="D875" i="11"/>
  <c r="D874" i="11"/>
  <c r="D873" i="11"/>
  <c r="D872" i="11"/>
  <c r="D871" i="11"/>
  <c r="D870" i="11"/>
  <c r="D868" i="11"/>
  <c r="D867" i="11"/>
  <c r="D866" i="11"/>
  <c r="D865" i="11"/>
  <c r="D864" i="11"/>
  <c r="D863" i="11"/>
  <c r="D862" i="11"/>
  <c r="D860" i="11"/>
  <c r="D859" i="11"/>
  <c r="D858" i="11"/>
  <c r="D857" i="11"/>
  <c r="D856" i="11"/>
  <c r="D855" i="11"/>
  <c r="D854" i="11"/>
  <c r="D853" i="11"/>
  <c r="D852" i="11"/>
  <c r="D850" i="11"/>
  <c r="D849" i="11"/>
  <c r="D848" i="11"/>
  <c r="D847" i="11"/>
  <c r="D846" i="11"/>
  <c r="D844" i="11"/>
  <c r="D843" i="11"/>
  <c r="D842" i="11"/>
  <c r="D841" i="11"/>
  <c r="D840" i="11"/>
  <c r="D839" i="11"/>
  <c r="D838" i="11"/>
  <c r="D837" i="11"/>
  <c r="D836" i="11"/>
  <c r="D835" i="11"/>
  <c r="D833" i="11"/>
  <c r="D832" i="11"/>
  <c r="D831" i="11"/>
  <c r="D830" i="11"/>
  <c r="D829" i="11"/>
  <c r="D828" i="11"/>
  <c r="D827" i="11"/>
  <c r="D826" i="11"/>
  <c r="D825" i="11"/>
  <c r="D823" i="11"/>
  <c r="D822" i="11"/>
  <c r="D821" i="11"/>
  <c r="D820" i="11"/>
  <c r="D819" i="11"/>
  <c r="D818" i="11"/>
  <c r="D817" i="11"/>
  <c r="D816" i="11"/>
  <c r="D815" i="11"/>
  <c r="D813" i="11"/>
  <c r="D812" i="11"/>
  <c r="D811" i="11"/>
  <c r="D809" i="11"/>
  <c r="D808" i="11"/>
  <c r="D807" i="11"/>
  <c r="D806" i="11"/>
  <c r="D805" i="11"/>
  <c r="D803" i="11"/>
  <c r="D802" i="11"/>
  <c r="D801" i="11"/>
  <c r="D800" i="11"/>
  <c r="D799" i="11"/>
  <c r="D797" i="11"/>
  <c r="D796" i="11"/>
  <c r="D795" i="11"/>
  <c r="D794" i="11"/>
  <c r="D793" i="11"/>
  <c r="D792" i="11"/>
  <c r="D790" i="11"/>
  <c r="D789" i="11"/>
  <c r="D788" i="11"/>
  <c r="D787" i="11"/>
  <c r="D786" i="11"/>
  <c r="D785" i="11"/>
  <c r="D783" i="11"/>
  <c r="D782" i="11"/>
  <c r="D781" i="11"/>
  <c r="D779" i="11"/>
  <c r="D778" i="11"/>
  <c r="D777" i="11"/>
  <c r="D776" i="11"/>
  <c r="D775" i="11"/>
  <c r="D773" i="11"/>
  <c r="D772" i="11"/>
  <c r="D771" i="11"/>
  <c r="D770" i="11"/>
  <c r="D769" i="11"/>
  <c r="D767" i="11"/>
  <c r="D765" i="11"/>
  <c r="D764" i="11"/>
  <c r="D763" i="11"/>
  <c r="D762" i="11"/>
  <c r="D754" i="11"/>
  <c r="D753" i="11"/>
  <c r="D752" i="11"/>
  <c r="D751" i="11"/>
  <c r="D750" i="11"/>
  <c r="D749" i="11"/>
  <c r="D748" i="11"/>
  <c r="D747" i="11"/>
  <c r="D746" i="11"/>
  <c r="D745" i="11"/>
  <c r="D744" i="11"/>
  <c r="D743" i="11"/>
  <c r="D742" i="11"/>
  <c r="D741" i="11"/>
  <c r="D740" i="11"/>
  <c r="D739" i="11"/>
  <c r="D738" i="11"/>
  <c r="D737" i="11"/>
  <c r="D736" i="11"/>
  <c r="D735" i="11"/>
  <c r="D734" i="11"/>
  <c r="D733" i="11"/>
  <c r="D732" i="11"/>
  <c r="D731" i="11"/>
  <c r="D730" i="11"/>
  <c r="D729" i="11"/>
  <c r="D728" i="11"/>
  <c r="D727" i="11"/>
  <c r="D726" i="11"/>
  <c r="D725" i="11"/>
  <c r="D724" i="11"/>
  <c r="D723" i="11"/>
  <c r="D722" i="11"/>
  <c r="D721" i="11"/>
  <c r="D720" i="11"/>
  <c r="D716" i="11"/>
  <c r="D715" i="11"/>
  <c r="D714" i="11"/>
  <c r="D713" i="11"/>
  <c r="D712" i="11"/>
  <c r="D711" i="11"/>
  <c r="D710" i="11"/>
  <c r="D709" i="11"/>
  <c r="D708" i="11"/>
  <c r="D707" i="11"/>
  <c r="D706" i="11"/>
  <c r="D705" i="11"/>
  <c r="D704" i="11"/>
  <c r="D703" i="11"/>
  <c r="D702" i="11"/>
  <c r="D701" i="11"/>
  <c r="D700" i="11"/>
  <c r="D699" i="11"/>
  <c r="D698" i="11"/>
  <c r="D697" i="11"/>
  <c r="D696" i="11"/>
  <c r="D695" i="11"/>
  <c r="D694" i="11"/>
  <c r="D693" i="11"/>
  <c r="D692" i="11"/>
  <c r="D691" i="11"/>
  <c r="D690" i="11"/>
  <c r="D689" i="11"/>
  <c r="D688" i="11"/>
  <c r="D687" i="11"/>
  <c r="D686" i="11"/>
  <c r="D685" i="11"/>
  <c r="D684" i="11"/>
  <c r="D683" i="11"/>
  <c r="D682" i="11"/>
  <c r="D679" i="11"/>
  <c r="D678" i="11"/>
  <c r="D677" i="11"/>
  <c r="D676" i="11"/>
  <c r="D675" i="11"/>
  <c r="D674" i="11"/>
  <c r="D673" i="11"/>
  <c r="D672" i="11"/>
  <c r="D671" i="11"/>
  <c r="D670" i="11"/>
  <c r="D669" i="11"/>
  <c r="D668" i="11"/>
  <c r="D667" i="11"/>
  <c r="D666" i="11"/>
  <c r="D665" i="11"/>
  <c r="D664" i="11"/>
  <c r="D663" i="11"/>
  <c r="D662" i="11"/>
  <c r="D661" i="11"/>
  <c r="D660" i="11"/>
  <c r="D659" i="11"/>
  <c r="D658" i="11"/>
  <c r="D657" i="11"/>
  <c r="D656" i="11"/>
  <c r="D655" i="11"/>
  <c r="D654" i="11"/>
  <c r="D653" i="11"/>
  <c r="D652" i="11"/>
  <c r="D651" i="11"/>
  <c r="D650" i="11"/>
  <c r="D649" i="11"/>
  <c r="D648" i="11"/>
  <c r="D647" i="11"/>
  <c r="D646" i="11"/>
  <c r="D645" i="11"/>
  <c r="D644" i="11"/>
  <c r="D643" i="11"/>
  <c r="D642" i="11"/>
  <c r="D641" i="11"/>
  <c r="D640" i="11"/>
  <c r="D639" i="11"/>
  <c r="D638" i="11"/>
  <c r="D637" i="11"/>
  <c r="D636" i="11"/>
  <c r="D635" i="11"/>
  <c r="D634" i="11"/>
  <c r="D633" i="11"/>
  <c r="D632" i="11"/>
  <c r="D631" i="11"/>
  <c r="D630" i="11"/>
  <c r="D629" i="11"/>
  <c r="D628" i="11"/>
  <c r="D627" i="11"/>
  <c r="D626" i="11"/>
  <c r="D625" i="11"/>
  <c r="D624" i="11"/>
  <c r="D623" i="11"/>
  <c r="D622" i="11"/>
  <c r="D621" i="11"/>
  <c r="D620" i="11"/>
  <c r="D619" i="11"/>
  <c r="D618" i="11"/>
  <c r="D617" i="11"/>
  <c r="D616" i="11"/>
  <c r="D615" i="11"/>
  <c r="D614" i="11"/>
  <c r="D613" i="11"/>
  <c r="D612" i="11"/>
  <c r="D611" i="11"/>
  <c r="D610" i="11"/>
  <c r="D609" i="11"/>
  <c r="D608" i="11"/>
  <c r="D607" i="11"/>
  <c r="D606" i="11"/>
  <c r="D605" i="11"/>
  <c r="D604" i="11"/>
  <c r="D603" i="11"/>
  <c r="D602" i="11"/>
  <c r="D601" i="11"/>
  <c r="D600" i="11"/>
  <c r="D599" i="11"/>
  <c r="D598" i="11"/>
  <c r="D597" i="11"/>
  <c r="D596" i="11"/>
  <c r="D595" i="11"/>
  <c r="D594" i="11"/>
  <c r="D593" i="11"/>
  <c r="D592" i="11"/>
  <c r="D591" i="11"/>
  <c r="D590" i="11"/>
  <c r="D589" i="11"/>
  <c r="D588" i="11"/>
  <c r="D587" i="11"/>
  <c r="D586" i="11"/>
  <c r="D585" i="11"/>
  <c r="D584" i="11"/>
  <c r="D583" i="11"/>
  <c r="D582" i="11"/>
  <c r="D581" i="11"/>
  <c r="D580" i="11"/>
  <c r="D579" i="11"/>
  <c r="D578" i="11"/>
  <c r="D577" i="11"/>
  <c r="D576" i="11"/>
  <c r="D575" i="11"/>
  <c r="D574" i="11"/>
  <c r="D573" i="11"/>
  <c r="D572" i="11"/>
  <c r="D571" i="11"/>
  <c r="D570" i="11"/>
  <c r="D569" i="11"/>
  <c r="D568" i="11"/>
  <c r="D567" i="11"/>
  <c r="D566" i="11"/>
  <c r="D565" i="11"/>
  <c r="D564" i="11"/>
  <c r="D563" i="11"/>
  <c r="D562" i="11"/>
  <c r="D561" i="11"/>
  <c r="D560" i="11"/>
  <c r="D559" i="11"/>
  <c r="D553" i="11"/>
  <c r="D552" i="11"/>
  <c r="D551" i="11"/>
  <c r="D550" i="11"/>
  <c r="D549" i="11"/>
  <c r="D548" i="11"/>
  <c r="D547" i="11"/>
  <c r="D546" i="11"/>
  <c r="D545" i="11"/>
  <c r="D544" i="11"/>
  <c r="D543" i="11"/>
  <c r="D542" i="11"/>
  <c r="D541" i="11"/>
  <c r="D540" i="11"/>
  <c r="D539" i="11"/>
  <c r="D538" i="11"/>
  <c r="D537" i="11"/>
  <c r="D536" i="11"/>
  <c r="D535" i="11"/>
  <c r="D534" i="11"/>
  <c r="D533" i="11"/>
  <c r="D532" i="11"/>
  <c r="D522" i="11"/>
  <c r="D519" i="11"/>
  <c r="D518" i="11"/>
  <c r="D517" i="11"/>
  <c r="D516" i="11"/>
  <c r="D515" i="11"/>
  <c r="D505" i="11"/>
  <c r="D504" i="11"/>
  <c r="D503" i="11"/>
  <c r="D502" i="11"/>
  <c r="D500" i="11"/>
  <c r="D499" i="11"/>
  <c r="D498" i="11"/>
  <c r="D497" i="11"/>
  <c r="D496" i="11"/>
  <c r="D495" i="11"/>
  <c r="D494" i="11"/>
  <c r="D493" i="11"/>
  <c r="D492" i="11"/>
  <c r="D491" i="11"/>
  <c r="D490" i="11"/>
  <c r="D482" i="11"/>
  <c r="D481" i="11"/>
  <c r="D480" i="11"/>
  <c r="D479" i="11"/>
  <c r="D478" i="11"/>
  <c r="D477" i="11"/>
  <c r="D474" i="11"/>
  <c r="D473" i="11"/>
  <c r="D472" i="11"/>
  <c r="D471" i="11"/>
  <c r="D470" i="11"/>
  <c r="D469" i="11"/>
  <c r="D468" i="11"/>
  <c r="D467" i="11"/>
  <c r="D466" i="11"/>
  <c r="D465" i="11"/>
  <c r="D464" i="11"/>
  <c r="D463" i="11"/>
  <c r="D462" i="11"/>
  <c r="D461" i="11"/>
  <c r="D460" i="11"/>
  <c r="D459" i="11"/>
  <c r="D458" i="11"/>
  <c r="D457" i="11"/>
  <c r="D456" i="11"/>
  <c r="D455" i="11"/>
  <c r="D454" i="11"/>
  <c r="D445" i="11"/>
  <c r="D444" i="11"/>
  <c r="D443" i="11"/>
  <c r="D442" i="11"/>
  <c r="D441" i="11"/>
  <c r="D440" i="11"/>
  <c r="D439" i="11"/>
  <c r="D438" i="11"/>
  <c r="D437" i="11"/>
  <c r="D436" i="11"/>
  <c r="D435" i="11"/>
  <c r="D434" i="11"/>
  <c r="D433" i="11"/>
  <c r="D432" i="11"/>
  <c r="D431" i="11"/>
  <c r="D430" i="11"/>
  <c r="D429" i="11"/>
  <c r="D428" i="11"/>
  <c r="D425" i="11"/>
  <c r="D424" i="11"/>
  <c r="D423" i="11"/>
  <c r="D422" i="11"/>
  <c r="D421" i="11"/>
  <c r="D420" i="11"/>
  <c r="D419" i="11"/>
  <c r="D418" i="11"/>
  <c r="D417" i="11"/>
  <c r="D416" i="11"/>
  <c r="D415" i="11"/>
  <c r="D414" i="11"/>
  <c r="D413" i="11"/>
  <c r="D412" i="11"/>
  <c r="D411" i="11"/>
  <c r="D410" i="11"/>
  <c r="D409" i="11"/>
  <c r="D408" i="11"/>
  <c r="D407" i="11"/>
  <c r="D406" i="11"/>
  <c r="D405" i="11"/>
  <c r="D404" i="11"/>
  <c r="D403" i="11"/>
  <c r="D402" i="11"/>
  <c r="D401" i="11"/>
  <c r="D400" i="11"/>
  <c r="D399" i="11"/>
  <c r="D398" i="11"/>
  <c r="D397" i="11"/>
  <c r="D396" i="11"/>
  <c r="D395" i="11"/>
  <c r="D394" i="11"/>
  <c r="D393" i="11"/>
  <c r="D392" i="11"/>
  <c r="D391" i="11"/>
  <c r="D390" i="11"/>
  <c r="D389" i="11"/>
  <c r="D388" i="11"/>
  <c r="D387" i="11"/>
  <c r="D386" i="11"/>
  <c r="D385" i="11"/>
  <c r="D384" i="11"/>
  <c r="D383" i="11"/>
  <c r="D382" i="11"/>
  <c r="D381" i="11"/>
  <c r="D380" i="11"/>
  <c r="D379" i="11"/>
  <c r="D378" i="11"/>
  <c r="D377" i="11"/>
  <c r="D376" i="11"/>
  <c r="D375" i="11"/>
  <c r="D374" i="11"/>
  <c r="D373" i="11"/>
  <c r="D372" i="11"/>
  <c r="D371" i="11"/>
  <c r="D370" i="11"/>
  <c r="D369" i="11"/>
  <c r="D368" i="11"/>
  <c r="D367" i="11"/>
  <c r="D366" i="11"/>
  <c r="D365" i="11"/>
  <c r="D364" i="11"/>
  <c r="D363" i="11"/>
  <c r="D362" i="11"/>
  <c r="D361" i="11"/>
  <c r="D360" i="11"/>
  <c r="D359" i="11"/>
  <c r="D358" i="11"/>
  <c r="D357" i="11"/>
  <c r="D356" i="11"/>
  <c r="D355" i="11"/>
  <c r="D354" i="11"/>
  <c r="D353" i="11"/>
  <c r="D352" i="11"/>
  <c r="D351" i="11"/>
  <c r="D350" i="11"/>
  <c r="D349" i="11"/>
  <c r="D348" i="11"/>
  <c r="D347" i="11"/>
  <c r="D346" i="11"/>
  <c r="D345" i="11"/>
  <c r="D344" i="11"/>
  <c r="D343" i="11"/>
  <c r="D342" i="11"/>
  <c r="D341" i="11"/>
  <c r="D340" i="11"/>
  <c r="D339" i="11"/>
  <c r="D338" i="11"/>
  <c r="D337" i="11"/>
  <c r="D336" i="11"/>
  <c r="D335" i="11"/>
  <c r="D334" i="11"/>
  <c r="D333" i="11"/>
  <c r="D332" i="11"/>
  <c r="D331" i="11"/>
  <c r="D330" i="11"/>
  <c r="D329" i="11"/>
  <c r="D328" i="11"/>
  <c r="D327" i="11"/>
  <c r="D326" i="11"/>
  <c r="D325" i="11"/>
  <c r="D324" i="11"/>
  <c r="D323" i="11"/>
  <c r="D322" i="11"/>
  <c r="D321" i="11"/>
  <c r="D320" i="11"/>
  <c r="D319" i="11"/>
  <c r="D318" i="11"/>
  <c r="D317" i="11"/>
  <c r="D316" i="11"/>
  <c r="D315" i="11"/>
  <c r="D314" i="11"/>
  <c r="D313" i="11"/>
  <c r="D312" i="11"/>
  <c r="D311" i="11"/>
  <c r="D310" i="11"/>
  <c r="D309" i="11"/>
  <c r="D308" i="11"/>
  <c r="D307" i="11"/>
  <c r="D306" i="11"/>
  <c r="D298" i="11"/>
  <c r="D296" i="11"/>
  <c r="D295" i="11"/>
  <c r="D294" i="11"/>
  <c r="D293" i="11"/>
  <c r="D292" i="11"/>
  <c r="D291" i="11"/>
  <c r="D283" i="11"/>
  <c r="D282" i="11"/>
  <c r="D281" i="11"/>
  <c r="D280" i="11"/>
  <c r="D279" i="11"/>
  <c r="D278" i="11"/>
  <c r="D277" i="11"/>
  <c r="D276" i="11"/>
  <c r="D267" i="11"/>
  <c r="D259" i="11"/>
  <c r="D258" i="11"/>
  <c r="D257" i="11"/>
  <c r="D256" i="11"/>
  <c r="D255" i="11"/>
  <c r="D254" i="11"/>
  <c r="D253" i="11"/>
  <c r="D252" i="11"/>
  <c r="D251" i="11"/>
  <c r="D250" i="11"/>
  <c r="D249" i="11"/>
  <c r="D248" i="11"/>
  <c r="D247" i="11"/>
  <c r="D246" i="11"/>
  <c r="D245" i="11"/>
  <c r="D244" i="11"/>
  <c r="D232" i="11"/>
  <c r="D231" i="11"/>
  <c r="D230" i="11"/>
  <c r="D229" i="11"/>
  <c r="D228" i="11"/>
  <c r="D227" i="11"/>
  <c r="D220" i="11"/>
  <c r="D219" i="11"/>
  <c r="D218" i="11"/>
  <c r="D217" i="11"/>
  <c r="D216" i="11"/>
  <c r="D215" i="11"/>
  <c r="D214" i="11"/>
  <c r="D213" i="11"/>
  <c r="D212" i="11"/>
  <c r="D211" i="11"/>
  <c r="D210" i="11"/>
  <c r="D209" i="11"/>
  <c r="D208" i="11"/>
  <c r="D207" i="11"/>
  <c r="D206" i="11"/>
  <c r="D205" i="11"/>
  <c r="D204" i="11"/>
  <c r="D203" i="11"/>
  <c r="D202" i="11"/>
  <c r="D201" i="11"/>
  <c r="D200" i="11"/>
  <c r="D199" i="11"/>
  <c r="D198" i="11"/>
  <c r="D197" i="11"/>
  <c r="D196" i="11"/>
  <c r="D195" i="11"/>
  <c r="D194" i="11"/>
  <c r="D193" i="11"/>
  <c r="D192" i="11"/>
  <c r="D191" i="11"/>
  <c r="D190" i="11"/>
  <c r="D189" i="11"/>
  <c r="D188" i="11"/>
  <c r="D187" i="11"/>
  <c r="D186" i="11"/>
  <c r="D185" i="11"/>
  <c r="D184" i="11"/>
  <c r="D183" i="11"/>
  <c r="D182" i="11"/>
  <c r="D181" i="11"/>
  <c r="D180" i="11"/>
  <c r="D179" i="11"/>
  <c r="D178" i="11"/>
  <c r="D177" i="11"/>
  <c r="D176" i="11"/>
  <c r="D175" i="11"/>
  <c r="D174" i="11"/>
  <c r="D173" i="11"/>
  <c r="D172" i="11"/>
  <c r="D171" i="11"/>
  <c r="D170" i="11"/>
  <c r="D169" i="11"/>
  <c r="D168" i="11"/>
  <c r="D167" i="11"/>
  <c r="D166" i="11"/>
  <c r="D165" i="11"/>
  <c r="D164" i="11"/>
  <c r="D163" i="11"/>
  <c r="D162" i="11"/>
  <c r="D161" i="11"/>
  <c r="D160" i="11"/>
  <c r="D159" i="11"/>
  <c r="D158" i="11"/>
  <c r="D157" i="11"/>
  <c r="D156" i="11"/>
  <c r="D155" i="11"/>
  <c r="D154" i="11"/>
  <c r="D153" i="11"/>
  <c r="D152" i="11"/>
  <c r="D151" i="11"/>
  <c r="D150" i="11"/>
  <c r="D149" i="11"/>
  <c r="D148" i="11"/>
  <c r="D147" i="11"/>
  <c r="D146" i="11"/>
  <c r="D145" i="11"/>
  <c r="D144" i="11"/>
  <c r="D143" i="11"/>
  <c r="D142" i="11"/>
  <c r="D141" i="11"/>
  <c r="D140" i="11"/>
  <c r="D139" i="11"/>
  <c r="D138" i="11"/>
  <c r="D137" i="11"/>
  <c r="D136" i="11"/>
  <c r="D135" i="11"/>
  <c r="D134" i="11"/>
  <c r="D133" i="11"/>
  <c r="D132" i="11"/>
  <c r="D131" i="11"/>
  <c r="D130" i="11"/>
  <c r="D129" i="11"/>
  <c r="D128" i="11"/>
  <c r="D127" i="11"/>
  <c r="D126" i="11"/>
  <c r="D125" i="11"/>
  <c r="D124" i="11"/>
  <c r="D123" i="11"/>
  <c r="D122" i="11"/>
  <c r="D121" i="11"/>
  <c r="D120" i="11"/>
  <c r="D119" i="11"/>
  <c r="D118" i="11"/>
  <c r="D117" i="11"/>
  <c r="D116" i="11"/>
  <c r="D115" i="11"/>
  <c r="D114" i="11"/>
  <c r="D113" i="11"/>
  <c r="D112" i="11"/>
  <c r="D111" i="11"/>
  <c r="D110" i="11"/>
  <c r="D109" i="11"/>
  <c r="D108" i="11"/>
  <c r="D107" i="11"/>
  <c r="D106" i="11"/>
  <c r="D105" i="11"/>
  <c r="D104" i="11"/>
  <c r="D103" i="11"/>
  <c r="D102" i="11"/>
  <c r="D101" i="11"/>
  <c r="D100" i="11"/>
  <c r="D99" i="11"/>
  <c r="D98" i="11"/>
  <c r="D97" i="11"/>
  <c r="D96" i="11"/>
  <c r="D95" i="11"/>
  <c r="D94" i="11"/>
  <c r="D93" i="11"/>
  <c r="D92" i="11"/>
  <c r="D91" i="11"/>
  <c r="D90" i="11"/>
  <c r="D89" i="11"/>
  <c r="D88" i="11"/>
  <c r="D87" i="11"/>
  <c r="D86" i="11"/>
  <c r="D85" i="11"/>
  <c r="D84" i="11"/>
  <c r="D83" i="11"/>
  <c r="D82" i="11"/>
  <c r="D81" i="11"/>
  <c r="D80" i="11"/>
  <c r="D79" i="11"/>
  <c r="D78" i="11"/>
  <c r="D77" i="11"/>
  <c r="D76" i="11"/>
  <c r="D75" i="11"/>
  <c r="D74" i="11"/>
  <c r="D73" i="11"/>
  <c r="D72" i="11"/>
  <c r="D71" i="11"/>
  <c r="D70" i="11"/>
  <c r="D69" i="11"/>
  <c r="D68" i="11"/>
  <c r="D67" i="11"/>
  <c r="D66" i="11"/>
  <c r="D65" i="11"/>
  <c r="D64" i="11"/>
  <c r="D63" i="11"/>
  <c r="D62" i="11"/>
  <c r="D61" i="11"/>
  <c r="D60" i="11"/>
  <c r="D59" i="11"/>
  <c r="D58" i="11"/>
  <c r="D57" i="11"/>
  <c r="D56" i="11"/>
  <c r="D55" i="11"/>
  <c r="D54" i="11"/>
  <c r="D53" i="11"/>
  <c r="D52" i="11"/>
  <c r="D51" i="11"/>
  <c r="D50" i="11"/>
  <c r="D49" i="11"/>
  <c r="D48" i="11"/>
  <c r="D47" i="11"/>
  <c r="D46" i="11"/>
  <c r="D45" i="11"/>
  <c r="D44" i="11"/>
  <c r="D43" i="11"/>
  <c r="D42" i="11"/>
  <c r="D41" i="11"/>
  <c r="D40" i="11"/>
  <c r="D39" i="11"/>
  <c r="D38" i="11"/>
  <c r="D37" i="11"/>
  <c r="D36" i="11"/>
  <c r="D35" i="11"/>
  <c r="D34" i="11"/>
  <c r="D33" i="11"/>
  <c r="D32" i="11"/>
  <c r="D31" i="11"/>
  <c r="D30" i="11"/>
  <c r="D29" i="11"/>
  <c r="D28" i="11"/>
  <c r="D27" i="11"/>
  <c r="D26" i="11"/>
  <c r="D25" i="11"/>
  <c r="D24" i="11"/>
  <c r="D23" i="11"/>
  <c r="D22" i="11"/>
  <c r="D21" i="11"/>
  <c r="D20" i="11"/>
  <c r="D19" i="11"/>
  <c r="D18" i="11"/>
  <c r="D17" i="11"/>
  <c r="D16" i="11"/>
  <c r="D15" i="11"/>
  <c r="D14" i="11"/>
  <c r="D13" i="11"/>
  <c r="D12" i="11"/>
  <c r="D11" i="11"/>
  <c r="D10" i="11"/>
  <c r="D9" i="11"/>
  <c r="D8" i="11"/>
  <c r="D7" i="11"/>
  <c r="D6" i="11"/>
  <c r="B7174" i="6" l="1"/>
  <c r="B7172" i="6"/>
  <c r="B7170" i="6"/>
  <c r="B7156" i="6"/>
  <c r="B7084" i="6"/>
  <c r="B7080" i="6"/>
  <c r="B7021" i="6"/>
  <c r="B7019" i="6"/>
  <c r="B7008" i="6"/>
  <c r="B6949" i="6"/>
  <c r="B6947" i="6"/>
  <c r="B6945" i="6"/>
  <c r="B6931" i="6"/>
  <c r="B7459" i="6"/>
  <c r="B7455" i="6"/>
  <c r="B7396" i="6"/>
  <c r="B7394" i="6"/>
  <c r="B7383" i="6"/>
  <c r="B7306" i="6"/>
  <c r="B7246" i="6"/>
  <c r="B7244" i="6"/>
  <c r="B7233" i="6"/>
  <c r="B6874" i="6"/>
  <c r="B6872" i="6"/>
  <c r="B6870" i="6"/>
  <c r="B6856" i="6"/>
  <c r="B6784" i="6"/>
  <c r="B6780" i="6"/>
  <c r="B7157" i="6"/>
  <c r="B7099" i="6"/>
  <c r="B7097" i="6"/>
  <c r="B7095" i="6"/>
  <c r="B7081" i="6"/>
  <c r="B7009" i="6"/>
  <c r="B7005" i="6"/>
  <c r="B6932" i="6"/>
  <c r="B7474" i="6"/>
  <c r="B7472" i="6"/>
  <c r="B7470" i="6"/>
  <c r="B7456" i="6"/>
  <c r="B7384" i="6"/>
  <c r="B7380" i="6"/>
  <c r="B7321" i="6"/>
  <c r="B7319" i="6"/>
  <c r="B7307" i="6"/>
  <c r="B7234" i="6"/>
  <c r="B7230" i="6"/>
  <c r="B6857" i="6"/>
  <c r="B6799" i="6"/>
  <c r="B6797" i="6"/>
  <c r="B6795" i="6"/>
  <c r="B6781" i="6"/>
  <c r="B6719" i="6"/>
  <c r="B6708" i="6"/>
  <c r="B6645" i="6"/>
  <c r="B6631" i="6"/>
  <c r="B6559" i="6"/>
  <c r="B6555" i="6"/>
  <c r="B6496" i="6"/>
  <c r="B6494" i="6"/>
  <c r="B6483" i="6"/>
  <c r="B6407" i="6"/>
  <c r="B6349" i="6"/>
  <c r="B6347" i="6"/>
  <c r="B6345" i="6"/>
  <c r="B6331" i="6"/>
  <c r="B6259" i="6"/>
  <c r="B6255" i="6"/>
  <c r="B6182" i="6"/>
  <c r="B6124" i="6"/>
  <c r="B6122" i="6"/>
  <c r="B6120" i="6"/>
  <c r="B6106" i="6"/>
  <c r="B6034" i="6"/>
  <c r="B7171" i="6"/>
  <c r="B7169" i="6"/>
  <c r="B7158" i="6"/>
  <c r="B7082" i="6"/>
  <c r="B7024" i="6"/>
  <c r="B7022" i="6"/>
  <c r="B7020" i="6"/>
  <c r="B7006" i="6"/>
  <c r="B6946" i="6"/>
  <c r="B6944" i="6"/>
  <c r="B6933" i="6"/>
  <c r="B7457" i="6"/>
  <c r="B7399" i="6"/>
  <c r="B7397" i="6"/>
  <c r="B7395" i="6"/>
  <c r="B7381" i="6"/>
  <c r="B7308" i="6"/>
  <c r="B7249" i="6"/>
  <c r="B7247" i="6"/>
  <c r="B7245" i="6"/>
  <c r="B7231" i="6"/>
  <c r="B6871" i="6"/>
  <c r="B6869" i="6"/>
  <c r="B6858" i="6"/>
  <c r="B6782" i="6"/>
  <c r="B6724" i="6"/>
  <c r="B6722" i="6"/>
  <c r="B6720" i="6"/>
  <c r="B6709" i="6"/>
  <c r="B6705" i="6"/>
  <c r="B6632" i="6"/>
  <c r="B6574" i="6"/>
  <c r="B6572" i="6"/>
  <c r="B6570" i="6"/>
  <c r="B6556" i="6"/>
  <c r="B6484" i="6"/>
  <c r="B6480" i="6"/>
  <c r="B6421" i="6"/>
  <c r="B6419" i="6"/>
  <c r="B6408" i="6"/>
  <c r="B6332" i="6"/>
  <c r="B6274" i="6"/>
  <c r="B6272" i="6"/>
  <c r="B6270" i="6"/>
  <c r="B6256" i="6"/>
  <c r="B6196" i="6"/>
  <c r="B6194" i="6"/>
  <c r="B6183" i="6"/>
  <c r="B6107" i="6"/>
  <c r="B6049" i="6"/>
  <c r="B6047" i="6"/>
  <c r="B6045" i="6"/>
  <c r="B6031" i="6"/>
  <c r="B7155" i="6"/>
  <c r="B6930" i="6"/>
  <c r="B7320" i="6"/>
  <c r="B6783" i="6"/>
  <c r="B6644" i="6"/>
  <c r="B6499" i="6"/>
  <c r="B6497" i="6"/>
  <c r="B6482" i="6"/>
  <c r="B6420" i="6"/>
  <c r="B6269" i="6"/>
  <c r="B6119" i="6"/>
  <c r="B6030" i="6"/>
  <c r="B5971" i="6"/>
  <c r="B5969" i="6"/>
  <c r="B5958" i="6"/>
  <c r="B5899" i="6"/>
  <c r="B5897" i="6"/>
  <c r="B5895" i="6"/>
  <c r="B5881" i="6"/>
  <c r="B5821" i="6"/>
  <c r="B5819" i="6"/>
  <c r="B5808" i="6"/>
  <c r="B5731" i="6"/>
  <c r="B5659" i="6"/>
  <c r="B5655" i="6"/>
  <c r="B5596" i="6"/>
  <c r="B5594" i="6"/>
  <c r="B5583" i="6"/>
  <c r="B5524" i="6"/>
  <c r="B5522" i="6"/>
  <c r="B5520" i="6"/>
  <c r="B5506" i="6"/>
  <c r="B5446" i="6"/>
  <c r="B5444" i="6"/>
  <c r="B5433" i="6"/>
  <c r="B5357" i="6"/>
  <c r="B5299" i="6"/>
  <c r="B5297" i="6"/>
  <c r="B5295" i="6"/>
  <c r="B5281" i="6"/>
  <c r="B5221" i="6"/>
  <c r="B5219" i="6"/>
  <c r="B5208" i="6"/>
  <c r="B5132" i="6"/>
  <c r="B5074" i="6"/>
  <c r="B5072" i="6"/>
  <c r="B5070" i="6"/>
  <c r="B5056" i="6"/>
  <c r="B4984" i="6"/>
  <c r="B7094" i="6"/>
  <c r="B7007" i="6"/>
  <c r="B7469" i="6"/>
  <c r="B7382" i="6"/>
  <c r="B7324" i="6"/>
  <c r="B7322" i="6"/>
  <c r="B7309" i="6"/>
  <c r="B6855" i="6"/>
  <c r="B6707" i="6"/>
  <c r="B6646" i="6"/>
  <c r="B6634" i="6"/>
  <c r="B6630" i="6"/>
  <c r="B6558" i="6"/>
  <c r="B6424" i="6"/>
  <c r="B6422" i="6"/>
  <c r="B6409" i="6"/>
  <c r="B6405" i="6"/>
  <c r="B6333" i="6"/>
  <c r="B6271" i="6"/>
  <c r="B6257" i="6"/>
  <c r="B6181" i="6"/>
  <c r="B6121" i="6"/>
  <c r="B6109" i="6"/>
  <c r="B6105" i="6"/>
  <c r="B6033" i="6"/>
  <c r="B5959" i="6"/>
  <c r="B5955" i="6"/>
  <c r="B5882" i="6"/>
  <c r="B5824" i="6"/>
  <c r="B5822" i="6"/>
  <c r="B5809" i="6"/>
  <c r="B5805" i="6"/>
  <c r="B5746" i="6"/>
  <c r="B5744" i="6"/>
  <c r="B5732" i="6"/>
  <c r="B5674" i="6"/>
  <c r="B5672" i="6"/>
  <c r="B5670" i="6"/>
  <c r="B5656" i="6"/>
  <c r="B5584" i="6"/>
  <c r="B5580" i="6"/>
  <c r="B5507" i="6"/>
  <c r="B5434" i="6"/>
  <c r="B5430" i="6"/>
  <c r="B5371" i="6"/>
  <c r="B5369" i="6"/>
  <c r="B5358" i="6"/>
  <c r="B5282" i="6"/>
  <c r="B5209" i="6"/>
  <c r="B5205" i="6"/>
  <c r="B5146" i="6"/>
  <c r="B5144" i="6"/>
  <c r="B5133" i="6"/>
  <c r="B5057" i="6"/>
  <c r="B4999" i="6"/>
  <c r="B4997" i="6"/>
  <c r="B4995" i="6"/>
  <c r="B7159" i="6"/>
  <c r="B7096" i="6"/>
  <c r="B6934" i="6"/>
  <c r="B7471" i="6"/>
  <c r="B7232" i="6"/>
  <c r="B6794" i="6"/>
  <c r="B6721" i="6"/>
  <c r="B6649" i="6"/>
  <c r="B6647" i="6"/>
  <c r="B6569" i="6"/>
  <c r="B6481" i="6"/>
  <c r="B6344" i="6"/>
  <c r="B6199" i="6"/>
  <c r="B6197" i="6"/>
  <c r="B6195" i="6"/>
  <c r="B6044" i="6"/>
  <c r="B5974" i="6"/>
  <c r="B5972" i="6"/>
  <c r="B5970" i="6"/>
  <c r="B5956" i="6"/>
  <c r="B5896" i="6"/>
  <c r="B5894" i="6"/>
  <c r="B5883" i="6"/>
  <c r="B5820" i="6"/>
  <c r="B5806" i="6"/>
  <c r="B5733" i="6"/>
  <c r="B5657" i="6"/>
  <c r="B5599" i="6"/>
  <c r="B5597" i="6"/>
  <c r="B5595" i="6"/>
  <c r="B5581" i="6"/>
  <c r="B7305" i="6"/>
  <c r="B6571" i="6"/>
  <c r="B6557" i="6"/>
  <c r="B6406" i="6"/>
  <c r="B5957" i="6"/>
  <c r="B5745" i="6"/>
  <c r="B5669" i="6"/>
  <c r="B5582" i="6"/>
  <c r="B5521" i="6"/>
  <c r="B5509" i="6"/>
  <c r="B5505" i="6"/>
  <c r="B5431" i="6"/>
  <c r="B5294" i="6"/>
  <c r="B5149" i="6"/>
  <c r="B5147" i="6"/>
  <c r="B5134" i="6"/>
  <c r="B5130" i="6"/>
  <c r="B5058" i="6"/>
  <c r="B4996" i="6"/>
  <c r="B4981" i="6"/>
  <c r="B4908" i="6"/>
  <c r="B4831" i="6"/>
  <c r="B4758" i="6"/>
  <c r="B4682" i="6"/>
  <c r="B4624" i="6"/>
  <c r="B4622" i="6"/>
  <c r="B4620" i="6"/>
  <c r="B4606" i="6"/>
  <c r="B4534" i="6"/>
  <c r="B4530" i="6"/>
  <c r="B4471" i="6"/>
  <c r="B4469" i="6"/>
  <c r="B4457" i="6"/>
  <c r="B4399" i="6"/>
  <c r="B4397" i="6"/>
  <c r="B4395" i="6"/>
  <c r="B4381" i="6"/>
  <c r="B4321" i="6"/>
  <c r="B4319" i="6"/>
  <c r="B4308" i="6"/>
  <c r="B4232" i="6"/>
  <c r="B4174" i="6"/>
  <c r="B4172" i="6"/>
  <c r="B4170" i="6"/>
  <c r="B4156" i="6"/>
  <c r="B4084" i="6"/>
  <c r="B4080" i="6"/>
  <c r="B7083" i="6"/>
  <c r="B6796" i="6"/>
  <c r="B6706" i="6"/>
  <c r="B6495" i="6"/>
  <c r="B6334" i="6"/>
  <c r="B6184" i="6"/>
  <c r="B5884" i="6"/>
  <c r="B5807" i="6"/>
  <c r="B5749" i="6"/>
  <c r="B5747" i="6"/>
  <c r="B5734" i="6"/>
  <c r="B5671" i="6"/>
  <c r="B5445" i="6"/>
  <c r="B5356" i="6"/>
  <c r="B5296" i="6"/>
  <c r="B5284" i="6"/>
  <c r="B5280" i="6"/>
  <c r="B5206" i="6"/>
  <c r="B5069" i="6"/>
  <c r="B4982" i="6"/>
  <c r="B4924" i="6"/>
  <c r="B4922" i="6"/>
  <c r="B4920" i="6"/>
  <c r="B4909" i="6"/>
  <c r="B4905" i="6"/>
  <c r="B4846" i="6"/>
  <c r="B4832" i="6"/>
  <c r="B4774" i="6"/>
  <c r="B4772" i="6"/>
  <c r="B4770" i="6"/>
  <c r="B4759" i="6"/>
  <c r="B4755" i="6"/>
  <c r="B4696" i="6"/>
  <c r="B4694" i="6"/>
  <c r="B4683" i="6"/>
  <c r="B4607" i="6"/>
  <c r="B4549" i="6"/>
  <c r="B4547" i="6"/>
  <c r="B4545" i="6"/>
  <c r="B4531" i="6"/>
  <c r="B4458" i="6"/>
  <c r="B4382" i="6"/>
  <c r="B4324" i="6"/>
  <c r="B4322" i="6"/>
  <c r="B4309" i="6"/>
  <c r="B4305" i="6"/>
  <c r="B4246" i="6"/>
  <c r="B4244" i="6"/>
  <c r="B4233" i="6"/>
  <c r="B4157" i="6"/>
  <c r="B4099" i="6"/>
  <c r="B4097" i="6"/>
  <c r="B4095" i="6"/>
  <c r="B4081" i="6"/>
  <c r="B4021" i="6"/>
  <c r="B7458" i="6"/>
  <c r="B6859" i="6"/>
  <c r="B6330" i="6"/>
  <c r="B6258" i="6"/>
  <c r="B6180" i="6"/>
  <c r="B6108" i="6"/>
  <c r="B5658" i="6"/>
  <c r="B5508" i="6"/>
  <c r="B5449" i="6"/>
  <c r="B5447" i="6"/>
  <c r="B5432" i="6"/>
  <c r="B5370" i="6"/>
  <c r="B5220" i="6"/>
  <c r="B5131" i="6"/>
  <c r="B5071" i="6"/>
  <c r="B5059" i="6"/>
  <c r="B5055" i="6"/>
  <c r="B4983" i="6"/>
  <c r="B4906" i="6"/>
  <c r="B4844" i="6"/>
  <c r="B4833" i="6"/>
  <c r="B4756" i="6"/>
  <c r="B4684" i="6"/>
  <c r="B4680" i="6"/>
  <c r="B4621" i="6"/>
  <c r="B4619" i="6"/>
  <c r="B4608" i="6"/>
  <c r="B4532" i="6"/>
  <c r="B4474" i="6"/>
  <c r="B4472" i="6"/>
  <c r="B4470" i="6"/>
  <c r="B4459" i="6"/>
  <c r="B4455" i="6"/>
  <c r="B4396" i="6"/>
  <c r="B4394" i="6"/>
  <c r="B4383" i="6"/>
  <c r="B4320" i="6"/>
  <c r="B4306" i="6"/>
  <c r="B4234" i="6"/>
  <c r="B4230" i="6"/>
  <c r="B4171" i="6"/>
  <c r="B4169" i="6"/>
  <c r="B4158" i="6"/>
  <c r="B4082" i="6"/>
  <c r="B4024" i="6"/>
  <c r="B4022" i="6"/>
  <c r="B6633" i="6"/>
  <c r="B5880" i="6"/>
  <c r="B5374" i="6"/>
  <c r="B5372" i="6"/>
  <c r="B5355" i="6"/>
  <c r="B5283" i="6"/>
  <c r="B4830" i="6"/>
  <c r="B4757" i="6"/>
  <c r="B4699" i="6"/>
  <c r="B4697" i="6"/>
  <c r="B4681" i="6"/>
  <c r="B4609" i="6"/>
  <c r="B4546" i="6"/>
  <c r="B4456" i="6"/>
  <c r="B4384" i="6"/>
  <c r="B4307" i="6"/>
  <c r="B4249" i="6"/>
  <c r="B4247" i="6"/>
  <c r="B4231" i="6"/>
  <c r="B4159" i="6"/>
  <c r="B4096" i="6"/>
  <c r="B4009" i="6"/>
  <c r="B4005" i="6"/>
  <c r="B3946" i="6"/>
  <c r="B3944" i="6"/>
  <c r="B3933" i="6"/>
  <c r="B3857" i="6"/>
  <c r="B3799" i="6"/>
  <c r="B3797" i="6"/>
  <c r="B3795" i="6"/>
  <c r="B3781" i="6"/>
  <c r="B3709" i="6"/>
  <c r="B3705" i="6"/>
  <c r="B3646" i="6"/>
  <c r="B3644" i="6"/>
  <c r="B3633" i="6"/>
  <c r="B3557" i="6"/>
  <c r="B3499" i="6"/>
  <c r="B3497" i="6"/>
  <c r="B3495" i="6"/>
  <c r="B3481" i="6"/>
  <c r="B3408" i="6"/>
  <c r="B3349" i="6"/>
  <c r="B3347" i="6"/>
  <c r="B3345" i="6"/>
  <c r="B3334" i="6"/>
  <c r="B3330" i="6"/>
  <c r="B3257" i="6"/>
  <c r="B3199" i="6"/>
  <c r="B3197" i="6"/>
  <c r="B3195" i="6"/>
  <c r="B3181" i="6"/>
  <c r="B3108" i="6"/>
  <c r="B3032" i="6"/>
  <c r="B2974" i="6"/>
  <c r="B2972" i="6"/>
  <c r="B2970" i="6"/>
  <c r="B2956" i="6"/>
  <c r="B2884" i="6"/>
  <c r="B2880" i="6"/>
  <c r="B2821" i="6"/>
  <c r="B2819" i="6"/>
  <c r="B2808" i="6"/>
  <c r="B2732" i="6"/>
  <c r="B2674" i="6"/>
  <c r="B2672" i="6"/>
  <c r="B2670" i="6"/>
  <c r="B2656" i="6"/>
  <c r="B2583" i="6"/>
  <c r="B2507" i="6"/>
  <c r="B2449" i="6"/>
  <c r="B2447" i="6"/>
  <c r="B2445" i="6"/>
  <c r="B2431" i="6"/>
  <c r="B2371" i="6"/>
  <c r="B2369" i="6"/>
  <c r="B2358" i="6"/>
  <c r="B2282" i="6"/>
  <c r="B2209" i="6"/>
  <c r="B2205" i="6"/>
  <c r="B2146" i="6"/>
  <c r="B2144" i="6"/>
  <c r="B2133" i="6"/>
  <c r="B2074" i="6"/>
  <c r="B2072" i="6"/>
  <c r="B2070" i="6"/>
  <c r="B2056" i="6"/>
  <c r="B1984" i="6"/>
  <c r="B1980" i="6"/>
  <c r="B1921" i="6"/>
  <c r="B1919" i="6"/>
  <c r="B1908" i="6"/>
  <c r="B1849" i="6"/>
  <c r="B1847" i="6"/>
  <c r="B1845" i="6"/>
  <c r="B1831" i="6"/>
  <c r="B1759" i="6"/>
  <c r="B1755" i="6"/>
  <c r="B1682" i="6"/>
  <c r="B1624" i="6"/>
  <c r="B1622" i="6"/>
  <c r="B1620" i="6"/>
  <c r="B1609" i="6"/>
  <c r="B1605" i="6"/>
  <c r="B1546" i="6"/>
  <c r="B1531" i="6"/>
  <c r="B1471" i="6"/>
  <c r="B1469" i="6"/>
  <c r="B1458" i="6"/>
  <c r="B1382" i="6"/>
  <c r="B1324" i="6"/>
  <c r="B6046" i="6"/>
  <c r="B6032" i="6"/>
  <c r="B5224" i="6"/>
  <c r="B5222" i="6"/>
  <c r="B4980" i="6"/>
  <c r="B4845" i="6"/>
  <c r="B4769" i="6"/>
  <c r="B4533" i="6"/>
  <c r="B4083" i="6"/>
  <c r="B4020" i="6"/>
  <c r="B4006" i="6"/>
  <c r="B3934" i="6"/>
  <c r="B3930" i="6"/>
  <c r="B3871" i="6"/>
  <c r="B3869" i="6"/>
  <c r="B3858" i="6"/>
  <c r="B3782" i="6"/>
  <c r="B3724" i="6"/>
  <c r="B3722" i="6"/>
  <c r="B3720" i="6"/>
  <c r="B3706" i="6"/>
  <c r="B3634" i="6"/>
  <c r="B3630" i="6"/>
  <c r="B3571" i="6"/>
  <c r="B3569" i="6"/>
  <c r="B3558" i="6"/>
  <c r="B3482" i="6"/>
  <c r="B3424" i="6"/>
  <c r="B3422" i="6"/>
  <c r="B3420" i="6"/>
  <c r="B3409" i="6"/>
  <c r="B3405" i="6"/>
  <c r="B3331" i="6"/>
  <c r="B3271" i="6"/>
  <c r="B3269" i="6"/>
  <c r="B3258" i="6"/>
  <c r="B3182" i="6"/>
  <c r="B3124" i="6"/>
  <c r="B3122" i="6"/>
  <c r="B3120" i="6"/>
  <c r="B3109" i="6"/>
  <c r="B3105" i="6"/>
  <c r="B3046" i="6"/>
  <c r="B3044" i="6"/>
  <c r="B3033" i="6"/>
  <c r="B2957" i="6"/>
  <c r="B2899" i="6"/>
  <c r="B2897" i="6"/>
  <c r="B2895" i="6"/>
  <c r="B2881" i="6"/>
  <c r="B2809" i="6"/>
  <c r="B2805" i="6"/>
  <c r="B2746" i="6"/>
  <c r="B2744" i="6"/>
  <c r="B2733" i="6"/>
  <c r="B2657" i="6"/>
  <c r="B2599" i="6"/>
  <c r="B2597" i="6"/>
  <c r="B2595" i="6"/>
  <c r="B2584" i="6"/>
  <c r="B2580" i="6"/>
  <c r="B2521" i="6"/>
  <c r="B2519" i="6"/>
  <c r="B2508" i="6"/>
  <c r="B2432" i="6"/>
  <c r="B2359" i="6"/>
  <c r="B2355" i="6"/>
  <c r="B2296" i="6"/>
  <c r="B2294" i="6"/>
  <c r="B2283" i="6"/>
  <c r="B2224" i="6"/>
  <c r="B2222" i="6"/>
  <c r="B2220" i="6"/>
  <c r="B2206" i="6"/>
  <c r="B2134" i="6"/>
  <c r="B2130" i="6"/>
  <c r="B2057" i="6"/>
  <c r="B1999" i="6"/>
  <c r="B1997" i="6"/>
  <c r="B1995" i="6"/>
  <c r="B1981" i="6"/>
  <c r="B1909" i="6"/>
  <c r="B1905" i="6"/>
  <c r="B1832" i="6"/>
  <c r="B1774" i="6"/>
  <c r="B1772" i="6"/>
  <c r="B1770" i="6"/>
  <c r="B1756" i="6"/>
  <c r="B1696" i="6"/>
  <c r="B1694" i="6"/>
  <c r="B1683" i="6"/>
  <c r="B1606" i="6"/>
  <c r="B1544" i="6"/>
  <c r="B1532" i="6"/>
  <c r="B1474" i="6"/>
  <c r="B1472" i="6"/>
  <c r="B1459" i="6"/>
  <c r="B1455" i="6"/>
  <c r="B1396" i="6"/>
  <c r="B1394" i="6"/>
  <c r="B1383" i="6"/>
  <c r="B5730" i="6"/>
  <c r="B5519" i="6"/>
  <c r="B5207" i="6"/>
  <c r="B4919" i="6"/>
  <c r="B4907" i="6"/>
  <c r="B4849" i="6"/>
  <c r="B4847" i="6"/>
  <c r="B4834" i="6"/>
  <c r="B4771" i="6"/>
  <c r="B4605" i="6"/>
  <c r="B4380" i="6"/>
  <c r="B4155" i="6"/>
  <c r="B4007" i="6"/>
  <c r="B3949" i="6"/>
  <c r="B3947" i="6"/>
  <c r="B3945" i="6"/>
  <c r="B3931" i="6"/>
  <c r="B3859" i="6"/>
  <c r="B3855" i="6"/>
  <c r="B3796" i="6"/>
  <c r="B3794" i="6"/>
  <c r="B3783" i="6"/>
  <c r="B3707" i="6"/>
  <c r="B3649" i="6"/>
  <c r="B3647" i="6"/>
  <c r="B3645" i="6"/>
  <c r="B3631" i="6"/>
  <c r="B3559" i="6"/>
  <c r="B3555" i="6"/>
  <c r="B3496" i="6"/>
  <c r="B3494" i="6"/>
  <c r="B3483" i="6"/>
  <c r="B3406" i="6"/>
  <c r="B5145" i="6"/>
  <c r="B4544" i="6"/>
  <c r="B4019" i="6"/>
  <c r="B3932" i="6"/>
  <c r="B3874" i="6"/>
  <c r="B3872" i="6"/>
  <c r="B3856" i="6"/>
  <c r="B3784" i="6"/>
  <c r="B3721" i="6"/>
  <c r="B3332" i="6"/>
  <c r="B3256" i="6"/>
  <c r="B3196" i="6"/>
  <c r="B3184" i="6"/>
  <c r="B3180" i="6"/>
  <c r="B3106" i="6"/>
  <c r="B2969" i="6"/>
  <c r="B2824" i="6"/>
  <c r="B2822" i="6"/>
  <c r="B2807" i="6"/>
  <c r="B2745" i="6"/>
  <c r="B2594" i="6"/>
  <c r="B2582" i="6"/>
  <c r="B2520" i="6"/>
  <c r="B2370" i="6"/>
  <c r="B2281" i="6"/>
  <c r="B2219" i="6"/>
  <c r="B2131" i="6"/>
  <c r="B2071" i="6"/>
  <c r="B2059" i="6"/>
  <c r="B2055" i="6"/>
  <c r="B1983" i="6"/>
  <c r="B1844" i="6"/>
  <c r="B1699" i="6"/>
  <c r="B1697" i="6"/>
  <c r="B1684" i="6"/>
  <c r="B1680" i="6"/>
  <c r="B1549" i="6"/>
  <c r="B1547" i="6"/>
  <c r="B1457" i="6"/>
  <c r="B1395" i="6"/>
  <c r="B1321" i="6"/>
  <c r="B1319" i="6"/>
  <c r="B1308" i="6"/>
  <c r="B1232" i="6"/>
  <c r="B1174" i="6"/>
  <c r="B1172" i="6"/>
  <c r="B1170" i="6"/>
  <c r="B1159" i="6"/>
  <c r="B1155" i="6"/>
  <c r="B1096" i="6"/>
  <c r="B1094" i="6"/>
  <c r="B1083" i="6"/>
  <c r="B1007" i="6"/>
  <c r="B949" i="6"/>
  <c r="B947" i="6"/>
  <c r="B945" i="6"/>
  <c r="B5359" i="6"/>
  <c r="B4921" i="6"/>
  <c r="B4245" i="6"/>
  <c r="B3708" i="6"/>
  <c r="B3480" i="6"/>
  <c r="B3274" i="6"/>
  <c r="B3272" i="6"/>
  <c r="B3270" i="6"/>
  <c r="B3119" i="6"/>
  <c r="B3031" i="6"/>
  <c r="B2971" i="6"/>
  <c r="B2959" i="6"/>
  <c r="B2955" i="6"/>
  <c r="B2883" i="6"/>
  <c r="B2749" i="6"/>
  <c r="B2747" i="6"/>
  <c r="B2734" i="6"/>
  <c r="B2730" i="6"/>
  <c r="B2658" i="6"/>
  <c r="B2596" i="6"/>
  <c r="B2524" i="6"/>
  <c r="B2522" i="6"/>
  <c r="B2509" i="6"/>
  <c r="B2505" i="6"/>
  <c r="B2433" i="6"/>
  <c r="B2374" i="6"/>
  <c r="B2372" i="6"/>
  <c r="B2357" i="6"/>
  <c r="B2295" i="6"/>
  <c r="B2221" i="6"/>
  <c r="B2207" i="6"/>
  <c r="B2145" i="6"/>
  <c r="B1994" i="6"/>
  <c r="B1906" i="6"/>
  <c r="B1846" i="6"/>
  <c r="B1834" i="6"/>
  <c r="B1830" i="6"/>
  <c r="B1758" i="6"/>
  <c r="B1619" i="6"/>
  <c r="B1608" i="6"/>
  <c r="B1533" i="6"/>
  <c r="B1399" i="6"/>
  <c r="B1397" i="6"/>
  <c r="B1384" i="6"/>
  <c r="B1380" i="6"/>
  <c r="B1309" i="6"/>
  <c r="B1305" i="6"/>
  <c r="B1246" i="6"/>
  <c r="B1244" i="6"/>
  <c r="B1233" i="6"/>
  <c r="B1156" i="6"/>
  <c r="B1084" i="6"/>
  <c r="B1080" i="6"/>
  <c r="B1021" i="6"/>
  <c r="B1019" i="6"/>
  <c r="B1008" i="6"/>
  <c r="B6346" i="6"/>
  <c r="B4994" i="6"/>
  <c r="B4695" i="6"/>
  <c r="B4008" i="6"/>
  <c r="B3780" i="6"/>
  <c r="B3570" i="6"/>
  <c r="B3419" i="6"/>
  <c r="B3407" i="6"/>
  <c r="B3344" i="6"/>
  <c r="B3333" i="6"/>
  <c r="B3259" i="6"/>
  <c r="B3255" i="6"/>
  <c r="B3183" i="6"/>
  <c r="B3121" i="6"/>
  <c r="B3107" i="6"/>
  <c r="B3045" i="6"/>
  <c r="B2894" i="6"/>
  <c r="B2806" i="6"/>
  <c r="B2669" i="6"/>
  <c r="B2581" i="6"/>
  <c r="B2444" i="6"/>
  <c r="B2299" i="6"/>
  <c r="B2297" i="6"/>
  <c r="B2284" i="6"/>
  <c r="B2280" i="6"/>
  <c r="B2149" i="6"/>
  <c r="B2147" i="6"/>
  <c r="B2132" i="6"/>
  <c r="B2058" i="6"/>
  <c r="B1996" i="6"/>
  <c r="B1982" i="6"/>
  <c r="B1920" i="6"/>
  <c r="B1769" i="6"/>
  <c r="B1681" i="6"/>
  <c r="B1621" i="6"/>
  <c r="B1456" i="6"/>
  <c r="B1322" i="6"/>
  <c r="B1320" i="6"/>
  <c r="B1306" i="6"/>
  <c r="B1234" i="6"/>
  <c r="B1230" i="6"/>
  <c r="B1171" i="6"/>
  <c r="B1157" i="6"/>
  <c r="B1099" i="6"/>
  <c r="B1097" i="6"/>
  <c r="B1095" i="6"/>
  <c r="B1081" i="6"/>
  <c r="B1009" i="6"/>
  <c r="B1005" i="6"/>
  <c r="B946" i="6"/>
  <c r="B944" i="6"/>
  <c r="B4094" i="6"/>
  <c r="B3870" i="6"/>
  <c r="B3421" i="6"/>
  <c r="B3049" i="6"/>
  <c r="B3047" i="6"/>
  <c r="B3030" i="6"/>
  <c r="B2958" i="6"/>
  <c r="B2671" i="6"/>
  <c r="B2506" i="6"/>
  <c r="B2356" i="6"/>
  <c r="B1381" i="6"/>
  <c r="B1020" i="6"/>
  <c r="B933" i="6"/>
  <c r="B930" i="6"/>
  <c r="B871" i="6"/>
  <c r="B869" i="6"/>
  <c r="B858" i="6"/>
  <c r="B799" i="6"/>
  <c r="B797" i="6"/>
  <c r="B795" i="6"/>
  <c r="B784" i="6"/>
  <c r="B780" i="6"/>
  <c r="B706" i="6"/>
  <c r="B634" i="6"/>
  <c r="B630" i="6"/>
  <c r="B571" i="6"/>
  <c r="B569" i="6"/>
  <c r="B558" i="6"/>
  <c r="B499" i="6"/>
  <c r="B497" i="6"/>
  <c r="B495" i="6"/>
  <c r="B481" i="6"/>
  <c r="B409" i="6"/>
  <c r="B405" i="6"/>
  <c r="B332" i="6"/>
  <c r="B274" i="6"/>
  <c r="B272" i="6"/>
  <c r="B258" i="6"/>
  <c r="B182" i="6"/>
  <c r="B124" i="6"/>
  <c r="B122" i="6"/>
  <c r="B120" i="6"/>
  <c r="B109" i="6"/>
  <c r="B105" i="6"/>
  <c r="B49" i="6"/>
  <c r="B47" i="6"/>
  <c r="B45" i="6"/>
  <c r="B33" i="6"/>
  <c r="B31" i="6"/>
  <c r="B3574" i="6"/>
  <c r="B1545" i="6"/>
  <c r="B1247" i="6"/>
  <c r="B705" i="6"/>
  <c r="B644" i="6"/>
  <c r="B633" i="6"/>
  <c r="B419" i="6"/>
  <c r="B347" i="6"/>
  <c r="B331" i="6"/>
  <c r="B257" i="6"/>
  <c r="B3556" i="6"/>
  <c r="B3484" i="6"/>
  <c r="B3346" i="6"/>
  <c r="B3194" i="6"/>
  <c r="B2896" i="6"/>
  <c r="B2882" i="6"/>
  <c r="B2731" i="6"/>
  <c r="B2434" i="6"/>
  <c r="B2208" i="6"/>
  <c r="B1924" i="6"/>
  <c r="B1922" i="6"/>
  <c r="B1833" i="6"/>
  <c r="B1534" i="6"/>
  <c r="B1470" i="6"/>
  <c r="B1169" i="6"/>
  <c r="B1082" i="6"/>
  <c r="B1024" i="6"/>
  <c r="B1022" i="6"/>
  <c r="B1006" i="6"/>
  <c r="B934" i="6"/>
  <c r="B931" i="6"/>
  <c r="B859" i="6"/>
  <c r="B855" i="6"/>
  <c r="B781" i="6"/>
  <c r="B721" i="6"/>
  <c r="B719" i="6"/>
  <c r="B707" i="6"/>
  <c r="B649" i="6"/>
  <c r="B647" i="6"/>
  <c r="B645" i="6"/>
  <c r="B631" i="6"/>
  <c r="B559" i="6"/>
  <c r="B555" i="6"/>
  <c r="B482" i="6"/>
  <c r="B424" i="6"/>
  <c r="B422" i="6"/>
  <c r="B420" i="6"/>
  <c r="B406" i="6"/>
  <c r="B346" i="6"/>
  <c r="B344" i="6"/>
  <c r="B333" i="6"/>
  <c r="B270" i="6"/>
  <c r="B259" i="6"/>
  <c r="B255" i="6"/>
  <c r="B196" i="6"/>
  <c r="B194" i="6"/>
  <c r="B183" i="6"/>
  <c r="B106" i="6"/>
  <c r="B1695" i="6"/>
  <c r="B1158" i="6"/>
  <c r="B783" i="6"/>
  <c r="B709" i="6"/>
  <c r="B557" i="6"/>
  <c r="B484" i="6"/>
  <c r="B349" i="6"/>
  <c r="B269" i="6"/>
  <c r="B199" i="6"/>
  <c r="B108" i="6"/>
  <c r="B3719" i="6"/>
  <c r="B2820" i="6"/>
  <c r="B2659" i="6"/>
  <c r="B2430" i="6"/>
  <c r="B1907" i="6"/>
  <c r="B1771" i="6"/>
  <c r="B1757" i="6"/>
  <c r="B1607" i="6"/>
  <c r="B1530" i="6"/>
  <c r="B1245" i="6"/>
  <c r="B932" i="6"/>
  <c r="B874" i="6"/>
  <c r="B872" i="6"/>
  <c r="B870" i="6"/>
  <c r="B856" i="6"/>
  <c r="B796" i="6"/>
  <c r="B794" i="6"/>
  <c r="B782" i="6"/>
  <c r="B724" i="6"/>
  <c r="B722" i="6"/>
  <c r="B708" i="6"/>
  <c r="B632" i="6"/>
  <c r="B574" i="6"/>
  <c r="B572" i="6"/>
  <c r="B570" i="6"/>
  <c r="B556" i="6"/>
  <c r="B496" i="6"/>
  <c r="B494" i="6"/>
  <c r="B483" i="6"/>
  <c r="B407" i="6"/>
  <c r="B334" i="6"/>
  <c r="B330" i="6"/>
  <c r="B271" i="6"/>
  <c r="B256" i="6"/>
  <c r="B184" i="6"/>
  <c r="B180" i="6"/>
  <c r="B121" i="6"/>
  <c r="B119" i="6"/>
  <c r="B107" i="6"/>
  <c r="B46" i="6"/>
  <c r="B44" i="6"/>
  <c r="B34" i="6"/>
  <c r="B32" i="6"/>
  <c r="B30" i="6"/>
  <c r="B3632" i="6"/>
  <c r="B3572" i="6"/>
  <c r="B3034" i="6"/>
  <c r="B2655" i="6"/>
  <c r="B2446" i="6"/>
  <c r="B2069" i="6"/>
  <c r="B1307" i="6"/>
  <c r="B1249" i="6"/>
  <c r="B1231" i="6"/>
  <c r="B857" i="6"/>
  <c r="B720" i="6"/>
  <c r="B646" i="6"/>
  <c r="B480" i="6"/>
  <c r="B421" i="6"/>
  <c r="B345" i="6"/>
  <c r="B197" i="6"/>
  <c r="B181" i="6"/>
  <c r="B408" i="6"/>
  <c r="B195" i="6"/>
  <c r="AE20" i="9"/>
  <c r="G18" i="9" l="1"/>
  <c r="H18" i="9" s="1"/>
  <c r="I18" i="9" s="1"/>
  <c r="J18" i="9" s="1"/>
  <c r="K18" i="9" s="1"/>
  <c r="L18" i="9" s="1"/>
  <c r="M18" i="9" s="1"/>
  <c r="N18" i="9" s="1"/>
  <c r="O18" i="9" s="1"/>
  <c r="P18" i="9" s="1"/>
  <c r="Q18" i="9" s="1"/>
  <c r="R18" i="9" s="1"/>
  <c r="S18" i="9" s="1"/>
  <c r="T18" i="9" s="1"/>
  <c r="U18" i="9" s="1"/>
  <c r="V18" i="9" s="1"/>
  <c r="W18" i="9" s="1"/>
  <c r="X18" i="9" s="1"/>
  <c r="Y18" i="9" s="1"/>
  <c r="Z18" i="9" s="1"/>
  <c r="AA18" i="9" s="1"/>
  <c r="AB18" i="9" s="1"/>
  <c r="AC18" i="9" s="1"/>
  <c r="C32" i="8" l="1"/>
  <c r="C11" i="8"/>
  <c r="D13" i="8" l="1"/>
  <c r="D20" i="8"/>
  <c r="D34" i="8"/>
  <c r="D40" i="8"/>
  <c r="D39" i="8"/>
  <c r="D23" i="8"/>
  <c r="D21" i="8"/>
  <c r="D27" i="8"/>
  <c r="D25" i="8"/>
  <c r="D28" i="8"/>
  <c r="D24" i="8"/>
  <c r="D26" i="8"/>
  <c r="D22" i="8"/>
  <c r="D41" i="8"/>
  <c r="D37" i="8"/>
  <c r="D42" i="8"/>
  <c r="D38" i="8"/>
  <c r="D36" i="8"/>
  <c r="D12" i="8"/>
  <c r="D16" i="8"/>
  <c r="D44" i="8"/>
  <c r="D29" i="8"/>
  <c r="D18" i="8"/>
  <c r="D33" i="8"/>
  <c r="D43" i="8"/>
  <c r="C48" i="8"/>
  <c r="E20" i="8" s="1"/>
  <c r="D46" i="8"/>
  <c r="D14" i="8"/>
  <c r="D45" i="8"/>
  <c r="D35" i="8"/>
  <c r="D30" i="8"/>
  <c r="D19" i="8"/>
  <c r="D15" i="8"/>
  <c r="D17" i="8"/>
  <c r="E40" i="8" l="1"/>
  <c r="E39" i="8"/>
  <c r="E12" i="8"/>
  <c r="E21" i="8"/>
  <c r="E23" i="8"/>
  <c r="E25" i="8"/>
  <c r="E27" i="8"/>
  <c r="E41" i="8"/>
  <c r="E36" i="8"/>
  <c r="E38" i="8"/>
  <c r="E42" i="8"/>
  <c r="E37" i="8"/>
  <c r="E22" i="8"/>
  <c r="E24" i="8"/>
  <c r="E26" i="8"/>
  <c r="E28" i="8"/>
  <c r="D11" i="8"/>
  <c r="E46" i="8"/>
  <c r="E13" i="8"/>
  <c r="E45" i="8"/>
  <c r="E35" i="8"/>
  <c r="E14" i="8"/>
  <c r="E18" i="8"/>
  <c r="E29" i="8"/>
  <c r="E44" i="8"/>
  <c r="E34" i="8"/>
  <c r="E15" i="8"/>
  <c r="E19" i="8"/>
  <c r="E30" i="8"/>
  <c r="E43" i="8"/>
  <c r="E33" i="8"/>
  <c r="E16" i="8"/>
  <c r="E17" i="8"/>
  <c r="E48" i="8" l="1"/>
  <c r="D32" i="8" l="1"/>
  <c r="C5" i="8" l="1"/>
  <c r="B4" i="8"/>
  <c r="B3" i="8"/>
  <c r="B2" i="8"/>
  <c r="B1" i="8"/>
  <c r="C12" i="9" l="1"/>
  <c r="C10" i="9"/>
  <c r="C8" i="9"/>
  <c r="C7" i="9"/>
  <c r="C6" i="9"/>
  <c r="C5" i="9"/>
  <c r="C2" i="9"/>
  <c r="C1" i="9"/>
  <c r="C11" i="9"/>
  <c r="B125" i="2"/>
  <c r="B128" i="2"/>
  <c r="AE120" i="9" l="1"/>
  <c r="B127" i="2" l="1"/>
  <c r="G121" i="2" l="1"/>
  <c r="H31" i="2" l="1"/>
  <c r="D31" i="9" s="1"/>
  <c r="H27" i="2"/>
  <c r="D27" i="9" s="1"/>
  <c r="H28" i="2"/>
  <c r="D28" i="9" s="1"/>
  <c r="H24" i="2"/>
  <c r="D24" i="9" s="1"/>
  <c r="H29" i="2"/>
  <c r="D29" i="9" s="1"/>
  <c r="H25" i="2"/>
  <c r="D25" i="9" s="1"/>
  <c r="H30" i="2"/>
  <c r="D30" i="9" s="1"/>
  <c r="H26" i="2"/>
  <c r="D26" i="9" s="1"/>
  <c r="H94" i="2"/>
  <c r="D94" i="9" s="1"/>
  <c r="H90" i="2"/>
  <c r="D90" i="9" s="1"/>
  <c r="H86" i="2"/>
  <c r="D86" i="9" s="1"/>
  <c r="H91" i="2"/>
  <c r="D91" i="9" s="1"/>
  <c r="H87" i="2"/>
  <c r="D87" i="9" s="1"/>
  <c r="H92" i="2"/>
  <c r="D92" i="9" s="1"/>
  <c r="H88" i="2"/>
  <c r="D88" i="9" s="1"/>
  <c r="H84" i="2"/>
  <c r="D84" i="9" s="1"/>
  <c r="H89" i="2"/>
  <c r="D89" i="9" s="1"/>
  <c r="H85" i="2"/>
  <c r="D85" i="9" s="1"/>
  <c r="H93" i="2"/>
  <c r="D93" i="9" s="1"/>
  <c r="H36" i="2"/>
  <c r="D36" i="9" s="1"/>
  <c r="H40" i="2"/>
  <c r="D40" i="9" s="1"/>
  <c r="H44" i="2"/>
  <c r="D44" i="9" s="1"/>
  <c r="H48" i="2"/>
  <c r="D48" i="9" s="1"/>
  <c r="H52" i="2"/>
  <c r="D52" i="9" s="1"/>
  <c r="H56" i="2"/>
  <c r="D56" i="9" s="1"/>
  <c r="H60" i="2"/>
  <c r="D60" i="9" s="1"/>
  <c r="H64" i="2"/>
  <c r="D64" i="9" s="1"/>
  <c r="H68" i="2"/>
  <c r="D68" i="9" s="1"/>
  <c r="H72" i="2"/>
  <c r="D72" i="9" s="1"/>
  <c r="H76" i="2"/>
  <c r="D76" i="9" s="1"/>
  <c r="H95" i="2"/>
  <c r="D95" i="9" s="1"/>
  <c r="H103" i="2"/>
  <c r="D103" i="9" s="1"/>
  <c r="H111" i="2"/>
  <c r="D111" i="9" s="1"/>
  <c r="H37" i="2"/>
  <c r="D37" i="9" s="1"/>
  <c r="H41" i="2"/>
  <c r="D41" i="9" s="1"/>
  <c r="H45" i="2"/>
  <c r="D45" i="9" s="1"/>
  <c r="H49" i="2"/>
  <c r="D49" i="9" s="1"/>
  <c r="H53" i="2"/>
  <c r="D53" i="9" s="1"/>
  <c r="H57" i="2"/>
  <c r="D57" i="9" s="1"/>
  <c r="H61" i="2"/>
  <c r="D61" i="9" s="1"/>
  <c r="H65" i="2"/>
  <c r="D65" i="9" s="1"/>
  <c r="H69" i="2"/>
  <c r="D69" i="9" s="1"/>
  <c r="H73" i="2"/>
  <c r="D73" i="9" s="1"/>
  <c r="H77" i="2"/>
  <c r="D77" i="9" s="1"/>
  <c r="H81" i="2"/>
  <c r="D81" i="9" s="1"/>
  <c r="H96" i="2"/>
  <c r="D96" i="9" s="1"/>
  <c r="H100" i="2"/>
  <c r="D100" i="9" s="1"/>
  <c r="H104" i="2"/>
  <c r="D104" i="9" s="1"/>
  <c r="H108" i="2"/>
  <c r="D108" i="9" s="1"/>
  <c r="H112" i="2"/>
  <c r="D112" i="9" s="1"/>
  <c r="H116" i="2"/>
  <c r="D116" i="9" s="1"/>
  <c r="H21" i="2"/>
  <c r="D21" i="9" s="1"/>
  <c r="H33" i="2"/>
  <c r="D33" i="9" s="1"/>
  <c r="H34" i="2"/>
  <c r="D34" i="9" s="1"/>
  <c r="H38" i="2"/>
  <c r="D38" i="9" s="1"/>
  <c r="H42" i="2"/>
  <c r="D42" i="9" s="1"/>
  <c r="H46" i="2"/>
  <c r="D46" i="9" s="1"/>
  <c r="H50" i="2"/>
  <c r="D50" i="9" s="1"/>
  <c r="H54" i="2"/>
  <c r="D54" i="9" s="1"/>
  <c r="H58" i="2"/>
  <c r="D58" i="9" s="1"/>
  <c r="H62" i="2"/>
  <c r="D62" i="9" s="1"/>
  <c r="H66" i="2"/>
  <c r="D66" i="9" s="1"/>
  <c r="H70" i="2"/>
  <c r="D70" i="9" s="1"/>
  <c r="H74" i="2"/>
  <c r="D74" i="9" s="1"/>
  <c r="H78" i="2"/>
  <c r="D78" i="9" s="1"/>
  <c r="H82" i="2"/>
  <c r="D82" i="9" s="1"/>
  <c r="H97" i="2"/>
  <c r="D97" i="9" s="1"/>
  <c r="H101" i="2"/>
  <c r="D101" i="9" s="1"/>
  <c r="H105" i="2"/>
  <c r="D105" i="9" s="1"/>
  <c r="H109" i="2"/>
  <c r="D109" i="9" s="1"/>
  <c r="H113" i="2"/>
  <c r="D113" i="9" s="1"/>
  <c r="H117" i="2"/>
  <c r="D117" i="9" s="1"/>
  <c r="H22" i="2"/>
  <c r="D22" i="9" s="1"/>
  <c r="H35" i="2"/>
  <c r="D35" i="9" s="1"/>
  <c r="H39" i="2"/>
  <c r="D39" i="9" s="1"/>
  <c r="H43" i="2"/>
  <c r="D43" i="9" s="1"/>
  <c r="H47" i="2"/>
  <c r="D47" i="9" s="1"/>
  <c r="H51" i="2"/>
  <c r="D51" i="9" s="1"/>
  <c r="H55" i="2"/>
  <c r="D55" i="9" s="1"/>
  <c r="H59" i="2"/>
  <c r="D59" i="9" s="1"/>
  <c r="H63" i="2"/>
  <c r="D63" i="9" s="1"/>
  <c r="H67" i="2"/>
  <c r="D67" i="9" s="1"/>
  <c r="H71" i="2"/>
  <c r="D71" i="9" s="1"/>
  <c r="H75" i="2"/>
  <c r="D75" i="9" s="1"/>
  <c r="H79" i="2"/>
  <c r="D79" i="9" s="1"/>
  <c r="H83" i="2"/>
  <c r="D83" i="9" s="1"/>
  <c r="H98" i="2"/>
  <c r="D98" i="9" s="1"/>
  <c r="H102" i="2"/>
  <c r="D102" i="9" s="1"/>
  <c r="H106" i="2"/>
  <c r="D106" i="9" s="1"/>
  <c r="H110" i="2"/>
  <c r="D110" i="9" s="1"/>
  <c r="H114" i="2"/>
  <c r="D114" i="9" s="1"/>
  <c r="H118" i="2"/>
  <c r="D118" i="9" s="1"/>
  <c r="H23" i="2"/>
  <c r="D23" i="9" s="1"/>
  <c r="H80" i="2"/>
  <c r="D80" i="9" s="1"/>
  <c r="H99" i="2"/>
  <c r="D99" i="9" s="1"/>
  <c r="H107" i="2"/>
  <c r="D107" i="9" s="1"/>
  <c r="H115" i="2"/>
  <c r="D115" i="9" s="1"/>
  <c r="H119" i="2"/>
  <c r="D119" i="9" s="1"/>
  <c r="H32" i="2"/>
  <c r="D32" i="9" s="1"/>
  <c r="H20" i="2"/>
  <c r="D20" i="9" s="1"/>
  <c r="B124" i="2"/>
  <c r="G123" i="2"/>
  <c r="H123" i="9" l="1"/>
  <c r="L123" i="9"/>
  <c r="P123" i="9"/>
  <c r="T123" i="9"/>
  <c r="X123" i="9"/>
  <c r="AB123" i="9"/>
  <c r="I123" i="9"/>
  <c r="M123" i="9"/>
  <c r="Q123" i="9"/>
  <c r="U123" i="9"/>
  <c r="Y123" i="9"/>
  <c r="AC123" i="9"/>
  <c r="J123" i="9"/>
  <c r="N123" i="9"/>
  <c r="R123" i="9"/>
  <c r="V123" i="9"/>
  <c r="Z123" i="9"/>
  <c r="K123" i="9"/>
  <c r="O123" i="9"/>
  <c r="S123" i="9"/>
  <c r="W123" i="9"/>
  <c r="AA123" i="9"/>
  <c r="G124" i="2"/>
  <c r="H121" i="2"/>
  <c r="G125" i="2" l="1"/>
  <c r="G126" i="2" s="1"/>
  <c r="D121" i="9"/>
  <c r="F123" i="9"/>
  <c r="F124" i="9" s="1"/>
  <c r="G123" i="9"/>
  <c r="G127" i="2" l="1"/>
  <c r="G128" i="2"/>
  <c r="G124" i="9"/>
  <c r="H124" i="9" s="1"/>
  <c r="I124" i="9" s="1"/>
  <c r="J124" i="9" s="1"/>
  <c r="K124" i="9" s="1"/>
  <c r="L124" i="9" s="1"/>
  <c r="M124" i="9" s="1"/>
  <c r="N124" i="9" s="1"/>
  <c r="O124" i="9" s="1"/>
  <c r="P124" i="9" s="1"/>
  <c r="Q124" i="9" s="1"/>
  <c r="R124" i="9" s="1"/>
  <c r="S124" i="9" s="1"/>
  <c r="T124" i="9" s="1"/>
  <c r="U124" i="9" s="1"/>
  <c r="V124" i="9" s="1"/>
  <c r="W124" i="9" s="1"/>
  <c r="X124" i="9" s="1"/>
  <c r="Y124" i="9" s="1"/>
  <c r="Z124" i="9" s="1"/>
  <c r="AA124" i="9" s="1"/>
  <c r="AB124" i="9" s="1"/>
  <c r="AC124" i="9" s="1"/>
  <c r="G130" i="2" l="1"/>
  <c r="E135" i="2" s="1"/>
  <c r="E126" i="9" l="1"/>
  <c r="E127" i="9" s="1"/>
  <c r="C13" i="2"/>
  <c r="G126" i="9"/>
  <c r="AC126" i="9"/>
  <c r="Y126" i="9"/>
  <c r="V126" i="9"/>
  <c r="I126" i="9"/>
  <c r="C13" i="9"/>
  <c r="W126" i="9"/>
  <c r="Q126" i="9"/>
  <c r="N126" i="9"/>
  <c r="K126" i="9"/>
  <c r="T126" i="9"/>
  <c r="S126" i="9"/>
  <c r="H126" i="9"/>
  <c r="F126" i="9"/>
  <c r="Z126" i="9"/>
  <c r="J126" i="9"/>
  <c r="M126" i="9"/>
  <c r="P126" i="9"/>
  <c r="O126" i="9"/>
  <c r="L126" i="9"/>
  <c r="B1" i="7"/>
  <c r="K5" i="7" s="1"/>
  <c r="AA126" i="9"/>
  <c r="R126" i="9"/>
  <c r="U126" i="9"/>
  <c r="X126" i="9"/>
  <c r="AB126" i="9"/>
  <c r="F127" i="9" l="1"/>
  <c r="G127" i="9" s="1"/>
  <c r="H127" i="9" s="1"/>
  <c r="I127" i="9" s="1"/>
  <c r="J127" i="9" s="1"/>
  <c r="K127" i="9" s="1"/>
  <c r="L127" i="9" s="1"/>
  <c r="M127" i="9" s="1"/>
  <c r="N127" i="9" s="1"/>
  <c r="O127" i="9" s="1"/>
  <c r="P127" i="9" s="1"/>
  <c r="Q127" i="9" s="1"/>
  <c r="R127" i="9" s="1"/>
  <c r="S127" i="9" s="1"/>
  <c r="T127" i="9" s="1"/>
  <c r="U127" i="9" s="1"/>
  <c r="V127" i="9" s="1"/>
  <c r="W127" i="9" s="1"/>
  <c r="X127" i="9" s="1"/>
  <c r="Y127" i="9" s="1"/>
  <c r="Z127" i="9" s="1"/>
  <c r="AA127" i="9" s="1"/>
  <c r="AB127" i="9" s="1"/>
  <c r="AC127" i="9" s="1"/>
  <c r="B2" i="7"/>
  <c r="I20" i="7" s="1"/>
  <c r="J21" i="7"/>
  <c r="I17" i="7" l="1"/>
  <c r="I9" i="7"/>
  <c r="J23" i="7"/>
  <c r="I10" i="7"/>
  <c r="I7" i="7"/>
  <c r="I8" i="7"/>
  <c r="J8" i="7" s="1"/>
  <c r="I13" i="7"/>
  <c r="J14" i="7" s="1"/>
  <c r="I12" i="7"/>
  <c r="I14" i="7"/>
  <c r="I18" i="7"/>
  <c r="J18" i="7" s="1"/>
  <c r="J15" i="7" l="1"/>
  <c r="J13" i="7"/>
  <c r="J12" i="7"/>
  <c r="I11" i="7"/>
  <c r="J11" i="7" s="1"/>
  <c r="J10" i="7"/>
  <c r="J9" i="7"/>
  <c r="J7" i="7"/>
  <c r="J19" i="7"/>
  <c r="J20" i="7"/>
  <c r="J17" i="7"/>
  <c r="I16" i="7"/>
  <c r="J16" i="7" s="1"/>
  <c r="A3" i="7" l="1"/>
  <c r="B133" i="2" s="1"/>
</calcChain>
</file>

<file path=xl/sharedStrings.xml><?xml version="1.0" encoding="utf-8"?>
<sst xmlns="http://schemas.openxmlformats.org/spreadsheetml/2006/main" count="12082" uniqueCount="1826">
  <si>
    <t>DESIGNACION</t>
  </si>
  <si>
    <t>UN.</t>
  </si>
  <si>
    <t>CANT.</t>
  </si>
  <si>
    <t>UNITARIO</t>
  </si>
  <si>
    <t xml:space="preserve"> </t>
  </si>
  <si>
    <t/>
  </si>
  <si>
    <t>gl</t>
  </si>
  <si>
    <t>m2</t>
  </si>
  <si>
    <t xml:space="preserve">TOTAL </t>
  </si>
  <si>
    <t xml:space="preserve">COMITENTE : </t>
  </si>
  <si>
    <t>OBRA :</t>
  </si>
  <si>
    <t xml:space="preserve">EMPRESA CONSTRUCTORA:  </t>
  </si>
  <si>
    <t>SUB TOTAL ( 4 )</t>
  </si>
  <si>
    <t>SUB TOTAL ( 1 )</t>
  </si>
  <si>
    <t>TOTAL ( 4 + 5 + 6 )</t>
  </si>
  <si>
    <t>COSTOS</t>
  </si>
  <si>
    <t>TOTAL DEL ITEM</t>
  </si>
  <si>
    <t>PORCENTAJE INCIDENCIA DEL ITEM</t>
  </si>
  <si>
    <t>LICITACIÓN N°:</t>
  </si>
  <si>
    <t>UBICACION:</t>
  </si>
  <si>
    <t>PLAZO DE OBRA:</t>
  </si>
  <si>
    <t>PRESUPUESTO OFICIAL:</t>
  </si>
  <si>
    <t>TOTAL COSTO</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</si>
  <si>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</si>
  <si>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</si>
  <si>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</si>
  <si>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</si>
  <si>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</si>
  <si>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</si>
  <si>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</si>
  <si>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</si>
  <si>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</si>
  <si>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</si>
  <si>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</si>
  <si>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</si>
  <si>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</si>
  <si>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</si>
  <si>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</si>
  <si>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</si>
  <si>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EXPEDIENTE N°:</t>
  </si>
  <si>
    <t>ANALISIS DE PRECIOS</t>
  </si>
  <si>
    <t>PRECIOS A:</t>
  </si>
  <si>
    <t>RUBRO:</t>
  </si>
  <si>
    <t>0</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</si>
  <si>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</si>
  <si>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</si>
  <si>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</si>
  <si>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</si>
  <si>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</si>
  <si>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</si>
  <si>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</si>
  <si>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</si>
  <si>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</si>
  <si>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</si>
  <si>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</si>
  <si>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</si>
  <si>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</si>
  <si>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</si>
  <si>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</si>
  <si>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</si>
  <si>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</si>
  <si>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</si>
  <si>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</si>
  <si>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</si>
  <si>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</si>
  <si>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</si>
  <si>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</si>
  <si>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</si>
  <si>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</si>
  <si>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</si>
  <si>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</si>
  <si>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</si>
  <si>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</si>
  <si>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</si>
  <si>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</si>
  <si>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</si>
  <si>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</si>
  <si>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</si>
  <si>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</si>
  <si>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</si>
  <si>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</si>
  <si>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</si>
  <si>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</si>
  <si>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</si>
  <si>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</si>
  <si>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</si>
  <si>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</si>
  <si>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</si>
  <si>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</si>
  <si>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</si>
  <si>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</si>
  <si>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</si>
  <si>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</si>
  <si>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</si>
  <si>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</si>
  <si>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</si>
  <si>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</si>
  <si>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</si>
  <si>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</si>
  <si>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</si>
  <si>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</si>
  <si>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</si>
  <si>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</si>
  <si>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</si>
  <si>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</si>
  <si>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</si>
  <si>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</si>
  <si>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</si>
  <si>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</si>
  <si>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</si>
  <si>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</si>
  <si>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</si>
  <si>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</si>
  <si>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</si>
  <si>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</si>
  <si>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</si>
  <si>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</si>
  <si>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</si>
  <si>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</si>
  <si>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</si>
  <si>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</si>
  <si>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</si>
  <si>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</si>
  <si>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</si>
  <si>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</si>
  <si>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</si>
  <si>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</si>
  <si>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</si>
  <si>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</si>
  <si>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</si>
  <si>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</si>
  <si>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</si>
  <si>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PRECIO FINAL</t>
  </si>
  <si>
    <t>COMPOSICION DE GASTOS GENERALES</t>
  </si>
  <si>
    <t>% Incidencia</t>
  </si>
  <si>
    <t>% Incid. Rubro</t>
  </si>
  <si>
    <t>Gastos Generales de Obra</t>
  </si>
  <si>
    <t>Gastos Generales de la Empresa</t>
  </si>
  <si>
    <t>Importe</t>
  </si>
  <si>
    <t>Coeficiente de Paso / Cascada</t>
  </si>
  <si>
    <t>PLAN DE TRABAJO Y CURVA DE INVERSIONES</t>
  </si>
  <si>
    <t xml:space="preserve">COMPUTO Y PRESUPUESTO </t>
  </si>
  <si>
    <t>MONTO DE LA OFERTA:</t>
  </si>
  <si>
    <t>Código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</si>
  <si>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</si>
  <si>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</si>
  <si>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</si>
  <si>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</si>
  <si>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</si>
  <si>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</si>
  <si>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</si>
  <si>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</si>
  <si>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</si>
  <si>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</si>
  <si>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</si>
  <si>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</si>
  <si>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</si>
  <si>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</si>
  <si>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</si>
  <si>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</si>
  <si>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</si>
  <si>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</si>
  <si>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</si>
  <si>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Azulejo</t>
  </si>
  <si>
    <t>Baldosa cerámica esmaltada</t>
  </si>
  <si>
    <t>Baldosa cerámica roja</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</si>
  <si>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</si>
  <si>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</si>
  <si>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</si>
  <si>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</si>
  <si>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</si>
  <si>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</si>
  <si>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</si>
  <si>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</si>
  <si>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</si>
  <si>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</si>
  <si>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</si>
  <si>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</si>
  <si>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</si>
  <si>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</si>
  <si>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</si>
  <si>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</si>
  <si>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</si>
  <si>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</si>
  <si>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Cajonera para placard, de calidad inferior</t>
  </si>
  <si>
    <t>Cajonera para placard, de calidad media</t>
  </si>
  <si>
    <t>Cajonera para placard, de calidad superior</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</si>
  <si>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</si>
  <si>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</si>
  <si>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</si>
  <si>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</si>
  <si>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</si>
  <si>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</si>
  <si>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</si>
  <si>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</si>
  <si>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</si>
  <si>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</si>
  <si>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</si>
  <si>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</si>
  <si>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</si>
  <si>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</si>
  <si>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</si>
  <si>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</si>
  <si>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</si>
  <si>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</si>
  <si>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</si>
  <si>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</si>
  <si>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</si>
  <si>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</si>
  <si>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</si>
  <si>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</si>
  <si>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</si>
  <si>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</si>
  <si>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</si>
  <si>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</si>
  <si>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</si>
  <si>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Codo tipo PROSA</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</si>
  <si>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</si>
  <si>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</si>
  <si>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</si>
  <si>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</si>
  <si>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</si>
  <si>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</si>
  <si>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</si>
  <si>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</si>
  <si>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</si>
  <si>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</si>
  <si>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</si>
  <si>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</si>
  <si>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</si>
  <si>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</si>
  <si>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</si>
  <si>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</si>
  <si>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</si>
  <si>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</si>
  <si>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</si>
  <si>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</si>
  <si>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Empalme tipo  PROSA</t>
  </si>
  <si>
    <t>Enduído plástico al agua para exteriores</t>
  </si>
  <si>
    <t>Enduído plástico al agua para interiores</t>
  </si>
  <si>
    <t>Esmalte sintético brillante</t>
  </si>
  <si>
    <t>Esmalte sintético semimate</t>
  </si>
  <si>
    <t>Estaño al 50%</t>
  </si>
  <si>
    <t>Estantes y divisiones para placard, de calidad inferior</t>
  </si>
  <si>
    <t>Estantes y divisiones para placard, de calidad media</t>
  </si>
  <si>
    <t>Estantes y divisiones para placard, de calidad superior</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</si>
  <si>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</si>
  <si>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</si>
  <si>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</si>
  <si>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</si>
  <si>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</si>
  <si>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</si>
  <si>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</si>
  <si>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</si>
  <si>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</si>
  <si>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</si>
  <si>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</si>
  <si>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</si>
  <si>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</si>
  <si>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</si>
  <si>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</si>
  <si>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</si>
  <si>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</si>
  <si>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</si>
  <si>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</si>
  <si>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</si>
  <si>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</si>
  <si>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</si>
  <si>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</si>
  <si>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</si>
  <si>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</si>
  <si>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</si>
  <si>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</si>
  <si>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</si>
  <si>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</si>
  <si>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</si>
  <si>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</si>
  <si>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</si>
  <si>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</si>
  <si>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</si>
  <si>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</si>
  <si>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</si>
  <si>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</si>
  <si>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</si>
  <si>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</si>
  <si>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</si>
  <si>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</si>
  <si>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</si>
  <si>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</si>
  <si>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</si>
  <si>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</si>
  <si>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</si>
  <si>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</si>
  <si>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</si>
  <si>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</si>
  <si>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</si>
  <si>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</si>
  <si>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</si>
  <si>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</si>
  <si>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</si>
  <si>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</si>
  <si>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</si>
  <si>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</si>
  <si>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</si>
  <si>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</si>
  <si>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</si>
  <si>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</si>
  <si>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</si>
  <si>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piso tipo PROSA</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</si>
  <si>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</si>
  <si>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</si>
  <si>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</si>
  <si>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</si>
  <si>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</si>
  <si>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</si>
  <si>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</si>
  <si>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</si>
  <si>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</si>
  <si>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</si>
  <si>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</si>
  <si>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</si>
  <si>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</si>
  <si>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</si>
  <si>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</si>
  <si>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</si>
  <si>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</si>
  <si>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</si>
  <si>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</si>
  <si>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</si>
  <si>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</si>
  <si>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</si>
  <si>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</si>
  <si>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</si>
  <si>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</si>
  <si>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</si>
  <si>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</si>
  <si>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</si>
  <si>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</si>
  <si>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</si>
  <si>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</si>
  <si>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</si>
  <si>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</si>
  <si>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</si>
  <si>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</si>
  <si>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</si>
  <si>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</si>
  <si>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</si>
  <si>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</si>
  <si>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</si>
  <si>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</si>
  <si>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</si>
  <si>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</si>
  <si>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</si>
  <si>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</si>
  <si>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</si>
  <si>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Ventana corrediza metálica</t>
  </si>
  <si>
    <t>Ventana corrediza metálica con vidrio repartido</t>
  </si>
  <si>
    <t>Ventiluz metálico</t>
  </si>
  <si>
    <t>Vigueta de hormigón pretensado</t>
  </si>
  <si>
    <t>Yeso blanco</t>
  </si>
  <si>
    <t>Zócalo de madera</t>
  </si>
  <si>
    <t xml:space="preserve">Zócalo granítico             </t>
  </si>
  <si>
    <t>Decreto 1295/2002 Artículo 15 Inciso</t>
  </si>
  <si>
    <t>Insumos</t>
  </si>
  <si>
    <r>
      <t>INDEC INFORMA Cuadro ó código CPC</t>
    </r>
    <r>
      <rPr>
        <vertAlign val="superscript"/>
        <sz val="8"/>
        <rFont val="Arial"/>
        <family val="2"/>
      </rPr>
      <t>1</t>
    </r>
  </si>
  <si>
    <t>Descripción de la apertura ICC</t>
  </si>
  <si>
    <t>Revista Indec Informa/código CPC</t>
  </si>
  <si>
    <t>a)</t>
  </si>
  <si>
    <t>Mano de obra</t>
  </si>
  <si>
    <t>Cuadro 1.4</t>
  </si>
  <si>
    <t>Capítulo Mano de obra</t>
  </si>
  <si>
    <t>b)</t>
  </si>
  <si>
    <t>Albañilería</t>
  </si>
  <si>
    <t>Cuadro 1.5</t>
  </si>
  <si>
    <t>Ítem albañilería</t>
  </si>
  <si>
    <t>d)</t>
  </si>
  <si>
    <t>Carpinterías</t>
  </si>
  <si>
    <t>Ítem Carpintería metálica y herrería</t>
  </si>
  <si>
    <t>f)</t>
  </si>
  <si>
    <r>
      <t>Andamios</t>
    </r>
    <r>
      <rPr>
        <vertAlign val="superscript"/>
        <sz val="8"/>
        <rFont val="Arial"/>
        <family val="2"/>
      </rPr>
      <t>2</t>
    </r>
  </si>
  <si>
    <t>Cuadro 1.6</t>
  </si>
  <si>
    <t>Alquiler de Andamios</t>
  </si>
  <si>
    <t>g)</t>
  </si>
  <si>
    <t>Artefactos de iluminación y cableado</t>
  </si>
  <si>
    <t>Ítem Instalación eléctrica</t>
  </si>
  <si>
    <t>h)</t>
  </si>
  <si>
    <t>Caños de PVC para instalaciones varias</t>
  </si>
  <si>
    <t>Cuadro 1.9</t>
  </si>
  <si>
    <t>Caños de PVC</t>
  </si>
  <si>
    <t>p)</t>
  </si>
  <si>
    <t>Gastos generales</t>
  </si>
  <si>
    <t>Capítulo Gastos generales</t>
  </si>
  <si>
    <t>r)</t>
  </si>
  <si>
    <t>Artefactos para baño y grifería</t>
  </si>
  <si>
    <t>Ítem Instalación sanitaria y contra incendio</t>
  </si>
  <si>
    <t>s)</t>
  </si>
  <si>
    <t>Hormigón</t>
  </si>
  <si>
    <t>u)</t>
  </si>
  <si>
    <t>Válvulas de bronce</t>
  </si>
  <si>
    <t>v)</t>
  </si>
  <si>
    <t>Electrobombas</t>
  </si>
  <si>
    <t>c)</t>
  </si>
  <si>
    <t>Pisos y revestimientos</t>
  </si>
  <si>
    <t>m)</t>
  </si>
  <si>
    <t>Aceros - Hierro aletado</t>
  </si>
  <si>
    <t>n)</t>
  </si>
  <si>
    <t>Cemento</t>
  </si>
  <si>
    <t>q)</t>
  </si>
  <si>
    <t>Arena</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</si>
  <si>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</si>
  <si>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</si>
  <si>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</si>
  <si>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</si>
  <si>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</si>
  <si>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</si>
  <si>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</si>
  <si>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</si>
  <si>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</si>
  <si>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</si>
  <si>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</si>
  <si>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</si>
  <si>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</si>
  <si>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</si>
  <si>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</si>
  <si>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</si>
  <si>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</si>
  <si>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</si>
  <si>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</si>
  <si>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</si>
  <si>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</si>
  <si>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</si>
  <si>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</si>
  <si>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Aperturas</t>
  </si>
  <si>
    <t xml:space="preserve">        Mano de obra asalariada</t>
  </si>
  <si>
    <r>
      <t>Mano de obra directa</t>
    </r>
    <r>
      <rPr>
        <sz val="8"/>
        <rFont val="Arial"/>
        <family val="2"/>
      </rPr>
      <t xml:space="preserve"> (en Albañilería y H. Armado)</t>
    </r>
  </si>
  <si>
    <t xml:space="preserve"> Oficial especializado</t>
  </si>
  <si>
    <t xml:space="preserve"> Oficial</t>
  </si>
  <si>
    <t xml:space="preserve"> Medio Oficial</t>
  </si>
  <si>
    <t xml:space="preserve"> Ayudante</t>
  </si>
  <si>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</si>
  <si>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</si>
  <si>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</si>
  <si>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</si>
  <si>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</si>
  <si>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</si>
  <si>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</si>
  <si>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Yesería </t>
  </si>
  <si>
    <t xml:space="preserve">Pintura </t>
  </si>
  <si>
    <t>Codigo Unificado</t>
  </si>
  <si>
    <t>Índice de precios de equipos para la construcción</t>
  </si>
  <si>
    <t>Concepto</t>
  </si>
  <si>
    <t>Guinche 1200 Kg.</t>
  </si>
  <si>
    <t>Hormigoneras de 130 a 300 litros</t>
  </si>
  <si>
    <t>Mesa de corte de cerámicos</t>
  </si>
  <si>
    <t>Mesa de corte de mosaicos</t>
  </si>
  <si>
    <t>Pluma 300 Kg.</t>
  </si>
  <si>
    <t>Taladro percutor</t>
  </si>
  <si>
    <t>Trituradora a mandíbula</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</si>
  <si>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</si>
  <si>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</si>
  <si>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</si>
  <si>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</si>
  <si>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</si>
  <si>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</si>
  <si>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</si>
  <si>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</si>
  <si>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</si>
  <si>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</si>
  <si>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</si>
  <si>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</si>
  <si>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</si>
  <si>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</si>
  <si>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</si>
  <si>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</si>
  <si>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</si>
  <si>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</si>
  <si>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</si>
  <si>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</si>
  <si>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</si>
  <si>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Alambrones de hierro                                                   </t>
  </si>
  <si>
    <t xml:space="preserve">Amoladoras                                                             </t>
  </si>
  <si>
    <t xml:space="preserve">Arcillas                                                               </t>
  </si>
  <si>
    <t xml:space="preserve">Arenas                                                                 </t>
  </si>
  <si>
    <t xml:space="preserve">Artefactos sanitarios                                                  </t>
  </si>
  <si>
    <t xml:space="preserve">Artículos pretensados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</si>
  <si>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</si>
  <si>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</si>
  <si>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</si>
  <si>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</si>
  <si>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</si>
  <si>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</si>
  <si>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</si>
  <si>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</si>
  <si>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</si>
  <si>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</si>
  <si>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Camiones y sus chasis                                                  </t>
  </si>
  <si>
    <t xml:space="preserve">Caños y tubos de polietileno                                           </t>
  </si>
  <si>
    <t xml:space="preserve">Caños y tubos de polipropileno                                         </t>
  </si>
  <si>
    <t xml:space="preserve">Caños y tubos de PVC                                                   </t>
  </si>
  <si>
    <t xml:space="preserve">Capacitores electrolíticos                                             </t>
  </si>
  <si>
    <t xml:space="preserve">Cauchos sintéticos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</si>
  <si>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</si>
  <si>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</si>
  <si>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</si>
  <si>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</si>
  <si>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</si>
  <si>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</si>
  <si>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Correas de goma con refuerzo textil                                    </t>
  </si>
  <si>
    <t xml:space="preserve">Cortinas de aluminio                                                   </t>
  </si>
  <si>
    <t xml:space="preserve">Cortinas de enrrollar de PVC                                           </t>
  </si>
  <si>
    <t xml:space="preserve">Cortinas de madera                                                     </t>
  </si>
  <si>
    <t xml:space="preserve">Cuadernos y blocks                                                     </t>
  </si>
  <si>
    <t xml:space="preserve">Cubiertas agrícolas                                                    </t>
  </si>
  <si>
    <t xml:space="preserve">Cubiertas convencionales                                               </t>
  </si>
  <si>
    <t xml:space="preserve">Cubiertas radiales                                                     </t>
  </si>
  <si>
    <t xml:space="preserve">Cucharas de albañil                                                    </t>
  </si>
  <si>
    <t xml:space="preserve">Dispersiones de caucho (Pegamentos)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</si>
  <si>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</si>
  <si>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</si>
  <si>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</si>
  <si>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</si>
  <si>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</si>
  <si>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</si>
  <si>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</si>
  <si>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</si>
  <si>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</si>
  <si>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</si>
  <si>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</si>
  <si>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</si>
  <si>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</si>
  <si>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</si>
  <si>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</si>
  <si>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</si>
  <si>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</si>
  <si>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</si>
  <si>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</si>
  <si>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</si>
  <si>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</si>
  <si>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Kerosene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</si>
  <si>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</si>
  <si>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</si>
  <si>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</si>
  <si>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</si>
  <si>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</si>
  <si>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</si>
  <si>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</si>
  <si>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</si>
  <si>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para carpintería                                              </t>
  </si>
  <si>
    <t xml:space="preserve">Máquinas viales autopropulsadas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</si>
  <si>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</si>
  <si>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</si>
  <si>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</si>
  <si>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</si>
  <si>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</si>
  <si>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</si>
  <si>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Motores para vehículos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</si>
  <si>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</si>
  <si>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</si>
  <si>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</si>
  <si>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</si>
  <si>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</si>
  <si>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</si>
  <si>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</si>
  <si>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</si>
  <si>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</si>
  <si>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</si>
  <si>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</si>
  <si>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</si>
  <si>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estireno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</si>
  <si>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</si>
  <si>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</si>
  <si>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</si>
  <si>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</si>
  <si>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</si>
  <si>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</si>
  <si>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Rodamientos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</si>
  <si>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</si>
  <si>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</si>
  <si>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</si>
  <si>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</si>
  <si>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</si>
  <si>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</si>
  <si>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</si>
  <si>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</si>
  <si>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Vidrio plano                                                           </t>
  </si>
  <si>
    <t xml:space="preserve">Vidrios laminados                                                      </t>
  </si>
  <si>
    <t xml:space="preserve">Vidrios templados                                                      </t>
  </si>
  <si>
    <t xml:space="preserve">Vidrios térmicos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</si>
  <si>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</si>
  <si>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</si>
  <si>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</si>
  <si>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</si>
  <si>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</si>
  <si>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</si>
  <si>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Cobre                                                                </t>
  </si>
  <si>
    <t xml:space="preserve">Estaño                                                               </t>
  </si>
  <si>
    <t xml:space="preserve">Maderas aserradas                                                    </t>
  </si>
  <si>
    <t xml:space="preserve">Manganeso                                                            </t>
  </si>
  <si>
    <t xml:space="preserve">Máquinas para perforar, taladrar o fresar                            </t>
  </si>
  <si>
    <t xml:space="preserve">Máquinas para rebanar, afilar, amolar, pulir u otro acabado          </t>
  </si>
  <si>
    <t xml:space="preserve">Máquinas para uso general (Máquinas para soldar plásticos)                                        </t>
  </si>
  <si>
    <t xml:space="preserve">Papeles                                                              </t>
  </si>
  <si>
    <t xml:space="preserve">Perfiles de hierro / acero                                           </t>
  </si>
  <si>
    <t xml:space="preserve">Piezas y partes para máquinas de uso general (Rodamientos)                         </t>
  </si>
  <si>
    <t xml:space="preserve">Polietileno                                                          </t>
  </si>
  <si>
    <t xml:space="preserve">Polipropileno                                                        </t>
  </si>
  <si>
    <t xml:space="preserve">Soda solvay                                                          </t>
  </si>
  <si>
    <t xml:space="preserve">Toner                                                                </t>
  </si>
  <si>
    <t>Cuadro 1. Índice de Precios Internos Básicos al por Mayor (IPIB), mayor desagregación disponible</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</si>
  <si>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</si>
  <si>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</si>
  <si>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</si>
  <si>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</si>
  <si>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</si>
  <si>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</si>
  <si>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</si>
  <si>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</si>
  <si>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</si>
  <si>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</si>
  <si>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</si>
  <si>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</si>
  <si>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</si>
  <si>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</si>
  <si>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</si>
  <si>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</si>
  <si>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</si>
  <si>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</si>
  <si>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</si>
  <si>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</si>
  <si>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</si>
  <si>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</si>
  <si>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</si>
  <si>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</si>
  <si>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</si>
  <si>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</si>
  <si>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</si>
  <si>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</si>
  <si>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</si>
  <si>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</si>
  <si>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</si>
  <si>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</si>
  <si>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</si>
  <si>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</si>
  <si>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</si>
  <si>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</si>
  <si>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</si>
  <si>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</si>
  <si>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Materiales, mayor desagregación disponible</t>
  </si>
  <si>
    <t>Cuadro 1. Índices del Capítulo Mano de Obra, mayor desagregación disponible</t>
  </si>
  <si>
    <t>Cuadro 2. Índices del Capítulo Mano de Obra, desagregación disponible</t>
  </si>
  <si>
    <t>Yesería (incluye: mano de obra de subcontrato de yesería y sus materiales intervinientes para dicho ítem)</t>
  </si>
  <si>
    <t>Productos químicos</t>
  </si>
  <si>
    <t>Cuadro 3.2-24</t>
  </si>
  <si>
    <t>Sustancias y productos químicos</t>
  </si>
  <si>
    <t>Motores eléctricos y equipos de aire acondicionado</t>
  </si>
  <si>
    <t>Cuadro 3.2-31</t>
  </si>
  <si>
    <t>Máquinas y aparatos eléctricos</t>
  </si>
  <si>
    <t>Asfaltos, combustibles y lubricantes</t>
  </si>
  <si>
    <t>Cuadro 3.2-23</t>
  </si>
  <si>
    <t>Productos refinados del petróleo</t>
  </si>
  <si>
    <t>Medidores de caudal</t>
  </si>
  <si>
    <t>Cuadro 3.2-292</t>
  </si>
  <si>
    <t>Máquinas de uso especial</t>
  </si>
  <si>
    <t>Membrana impermeabilizante</t>
  </si>
  <si>
    <t>Cuadro 3.2-252</t>
  </si>
  <si>
    <t>Productos de plástico</t>
  </si>
  <si>
    <t>Equipo - Amortización de equipo</t>
  </si>
  <si>
    <t>Cuadro 3.2-29</t>
  </si>
  <si>
    <t>Máquinas y equipos</t>
  </si>
  <si>
    <t>e)</t>
  </si>
  <si>
    <t>i)</t>
  </si>
  <si>
    <t>k)</t>
  </si>
  <si>
    <t>t)</t>
  </si>
  <si>
    <t>w)</t>
  </si>
  <si>
    <t>j)</t>
  </si>
  <si>
    <t>Índices de los componentes incluidos en el Decreto 1295/2002.</t>
  </si>
  <si>
    <t>Baldosa cerámica roja para azotea de 20 x 20 cm; por m2.</t>
  </si>
  <si>
    <t>Acero aletado conformado de dureza natural, tipo ADN 420 (IRAM-IAS U 500-528), tensión máxima admisible 2.400 kg/cm2, en barra de 10 mm de diámetro; por tonelada.</t>
  </si>
  <si>
    <t>Cemento portland normal; por bolsa de 50 kg.</t>
  </si>
  <si>
    <t>Arena fina; por m3.</t>
  </si>
  <si>
    <t>Índice de Precios Internos Básicos al por Mayor (IPIB).</t>
  </si>
  <si>
    <t>DATOS REDETERMINACION</t>
  </si>
  <si>
    <t>CÓDIGO</t>
  </si>
  <si>
    <t>DESCRIPCIÓN</t>
  </si>
  <si>
    <t>Terciado Fenólico e= 18mm.  Mts. 1,22x 2,44</t>
  </si>
  <si>
    <t>Alamo Tirante 3" X 3" x mt 2,25</t>
  </si>
  <si>
    <t>Puntales de Alamo de 8,5 cm x 2,5 m.</t>
  </si>
  <si>
    <t>Hierro Torcionado  8mm. "Acindar" x 12 mts</t>
  </si>
  <si>
    <t>Clavos Punta Paris 2"</t>
  </si>
  <si>
    <t>Alambre Nº 17</t>
  </si>
  <si>
    <t>Poliestireno expandido e = 1 cm.</t>
  </si>
  <si>
    <t>Esmalte sintetico blanco x 4 lts tipo ALBA</t>
  </si>
  <si>
    <t>Vidrio transparente de 3mm  precio x m2.</t>
  </si>
  <si>
    <t>Cable de Cobre aislado de 1,5mm tipo Pirelli</t>
  </si>
  <si>
    <t>Caja de Acero rectangular MOP</t>
  </si>
  <si>
    <t>Caño de Acero Semipesado 3/4"</t>
  </si>
  <si>
    <t>Tomacorriente de Embutir c/tapa tipo "Exul"</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</si>
  <si>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</si>
  <si>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</si>
  <si>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</si>
  <si>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</si>
  <si>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</si>
  <si>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</si>
  <si>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</si>
  <si>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</si>
  <si>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Chapadur superpuerta 1,22x2,13</t>
  </si>
  <si>
    <t xml:space="preserve">Alamo Tabla 1" X 4" </t>
  </si>
  <si>
    <t>Chapa de Hierro Nº 18 medidas (1,22x2,44)</t>
  </si>
  <si>
    <t>Pomela de Hierro re. 140x170</t>
  </si>
  <si>
    <t>Cerradura tipo kallay nº 4006</t>
  </si>
  <si>
    <t>Gas Oil</t>
  </si>
  <si>
    <t xml:space="preserve">Nafta Super </t>
  </si>
  <si>
    <t>Nafta Comun</t>
  </si>
  <si>
    <t>Aceite Diesel Movil extra 15/40</t>
  </si>
  <si>
    <t>Piedra Nº 1</t>
  </si>
  <si>
    <t>Piedra Nº 2</t>
  </si>
  <si>
    <t>Piedra Nº 3</t>
  </si>
  <si>
    <t>Arena para sellado</t>
  </si>
  <si>
    <t>Triturado 8 mm</t>
  </si>
  <si>
    <t>Triturado 20 mm</t>
  </si>
  <si>
    <t>Materia Granular p/sub-base bajo 3"</t>
  </si>
  <si>
    <t>Materia Granular p/base bajo 2"</t>
  </si>
  <si>
    <t>Cementi tipo 50/60</t>
  </si>
  <si>
    <t>Asfaliq EM1</t>
  </si>
  <si>
    <t>Asfaliq ER1</t>
  </si>
  <si>
    <t>Emulsion EBCR</t>
  </si>
  <si>
    <t>Bitalco 70/100</t>
  </si>
  <si>
    <t>Mezcla 70/30</t>
  </si>
  <si>
    <t>Defensas c/agujeros p/fijacion a poste a 3,810m y/o 1,905 e=3,2(7,62 m.util)</t>
  </si>
  <si>
    <t>Defensas de largo medio e=2,5 (7,62 m.util)</t>
  </si>
  <si>
    <t>Defensas c/agujeros p/fijacion a poste a 3,810m y/o 1,905 e=3,2(3,81 m.util)</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</si>
  <si>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</si>
  <si>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</si>
  <si>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</si>
  <si>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</si>
  <si>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</si>
  <si>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</si>
  <si>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</si>
  <si>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</si>
  <si>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</si>
  <si>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</si>
  <si>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</si>
  <si>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</si>
  <si>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</si>
  <si>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Señ.Vert. tipo c/sop. y bul.de alumin c/chapa alum.p/señal / vertical, espesor 4 mm</t>
  </si>
  <si>
    <t>Papel reflec. Señ/vert. reflec term x 42 mts.</t>
  </si>
  <si>
    <t>Microesferas de vidrio</t>
  </si>
  <si>
    <t>Pint/reflec p/demerc. Horiz. Temp.Amb.x 20 lts</t>
  </si>
  <si>
    <t>Diluyente para demarcación x 20 lts</t>
  </si>
  <si>
    <t>Pintura ligante imprimador x 20 lts</t>
  </si>
  <si>
    <t>Caño PVC  k10 DE 1/2"</t>
  </si>
  <si>
    <t>Acople Rapido 1/2"</t>
  </si>
  <si>
    <t>Estaño en Barra al 33%</t>
  </si>
  <si>
    <t>Caño Plomo pesado 1/2"</t>
  </si>
  <si>
    <t>Acople para Plomo PVC 1/2"</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</si>
  <si>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</si>
  <si>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</si>
  <si>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</si>
  <si>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</si>
  <si>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</si>
  <si>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</si>
  <si>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</si>
  <si>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</si>
  <si>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</si>
  <si>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</si>
  <si>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</si>
  <si>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</si>
  <si>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</si>
  <si>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</si>
  <si>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</si>
  <si>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</si>
  <si>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</si>
  <si>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</si>
  <si>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</si>
  <si>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Lampara de NA de 150 W</t>
  </si>
  <si>
    <t>Morseto bimetalico deriv. 1360/1 B</t>
  </si>
  <si>
    <t>Artefacto Meriza 66</t>
  </si>
  <si>
    <t>Balasto + Ignitor P/Interior de 150 W / 220 V</t>
  </si>
  <si>
    <t>Aislador MN17</t>
  </si>
  <si>
    <t>RACK 479</t>
  </si>
  <si>
    <t>Fleje Aluminio de 10 x 1 mm</t>
  </si>
  <si>
    <t>Morseto 1976/4  -  AL-AL</t>
  </si>
  <si>
    <t>Perfiles de hierro L- 8x6 mts.-(1x1x1/8)</t>
  </si>
  <si>
    <t>Membrana 4 mm c/aluminio tipo”Emapi”</t>
  </si>
  <si>
    <t>Pomeca</t>
  </si>
  <si>
    <t>Pintura al latex para interior env 20lts" Alba"</t>
  </si>
  <si>
    <t>Cerámica 30 x 40 p/paredes-Línea Económica SCOP</t>
  </si>
  <si>
    <t>Cerámica 20 x 20 p/piso-Línea Económica SCOP</t>
  </si>
  <si>
    <t>Enduído plastico (al agua para exteriores)x 4 lts,</t>
  </si>
  <si>
    <t>Vigueta Pretensada S3 x ML "Chirino"</t>
  </si>
  <si>
    <t>Ladrillo ceramico para Losa 12,5 cm x unid. "Chirino"</t>
  </si>
  <si>
    <t>Block de Hormigon 20 x 20 x 40</t>
  </si>
  <si>
    <t xml:space="preserve">Adhesivo p/cerámico impermeable–Bolsa x 30 Kg. </t>
  </si>
  <si>
    <t>Yeso blanco tuyango/Selenita</t>
  </si>
  <si>
    <t>Inodoro pedestal comun blanco tipo Ferrun Andina"</t>
  </si>
  <si>
    <t>Portarrollo</t>
  </si>
  <si>
    <t>Mochila para exterior PVC</t>
  </si>
  <si>
    <t>Tablero metálico de 10 módulos</t>
  </si>
  <si>
    <t>Caja metálica rectangular</t>
  </si>
  <si>
    <t>Llave de embutir punto y toma</t>
  </si>
  <si>
    <t>Tomacorriente de Embutir c/tapa tipo Exul</t>
  </si>
  <si>
    <t>Bomba 3/4 Hp</t>
  </si>
  <si>
    <t>Calefactor  tiro balanceado 2000 calorias</t>
  </si>
  <si>
    <t>Calefactor  tiro balanceado 3000 calorias</t>
  </si>
  <si>
    <t>Calefactor  sin salida 2000 calorias</t>
  </si>
  <si>
    <t>Calefactor  sin salida 3000 calorias</t>
  </si>
  <si>
    <t>Cocina blanca  56 cm, 4 hornallas</t>
  </si>
  <si>
    <t>Calefón linea económica 14 lts., blanco Instantáneo</t>
  </si>
  <si>
    <t>Mesada de granito gris mara- mts.2-</t>
  </si>
  <si>
    <t>Mesada de granito rosa- mts.2-</t>
  </si>
  <si>
    <t>Bacha para mesada de cocina simple -ZZ-52-</t>
  </si>
  <si>
    <t xml:space="preserve">Bacha para mesada de cocina doble </t>
  </si>
  <si>
    <t>Placa MDF 3 mm 160x213</t>
  </si>
  <si>
    <t>Marcos de chapa Nº 18 con puerta placa  en mdf liso 75x2,04 mts.</t>
  </si>
  <si>
    <t>Marcos de chapa Nº 18 con puerta placa  en madera 75x2,04 mts.</t>
  </si>
  <si>
    <t>Canto rodado clasificado</t>
  </si>
  <si>
    <t>(Valores Netos sin Impuestos)</t>
  </si>
  <si>
    <t>TOTAL GASTOS GENERALES</t>
  </si>
  <si>
    <t>UBICACIÓN:</t>
  </si>
  <si>
    <t>COMITENTE:</t>
  </si>
  <si>
    <t>CONTRATISTA:</t>
  </si>
  <si>
    <t>B - MANO DE OBRA</t>
  </si>
  <si>
    <t>ml</t>
  </si>
  <si>
    <t>Oficial Especializado</t>
  </si>
  <si>
    <t xml:space="preserve">Oficial </t>
  </si>
  <si>
    <t>Ayudante</t>
  </si>
  <si>
    <t>CÓDIGO RUBRO - ÍTEM</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</si>
  <si>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</si>
  <si>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</si>
  <si>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</si>
  <si>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</si>
  <si>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</si>
  <si>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</si>
  <si>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</si>
  <si>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</si>
  <si>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</si>
  <si>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</si>
  <si>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</si>
  <si>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</si>
  <si>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</si>
  <si>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</si>
  <si>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</si>
  <si>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</si>
  <si>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</si>
  <si>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</si>
  <si>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</si>
  <si>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</si>
  <si>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</si>
  <si>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</si>
  <si>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</si>
  <si>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</si>
  <si>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</si>
  <si>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</si>
  <si>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</si>
  <si>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</si>
  <si>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</si>
  <si>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</si>
  <si>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</si>
  <si>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</si>
  <si>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</si>
  <si>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</si>
  <si>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</si>
  <si>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</si>
  <si>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</si>
  <si>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</si>
  <si>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</si>
  <si>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</si>
  <si>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</si>
  <si>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</si>
  <si>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</si>
  <si>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</si>
  <si>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</si>
  <si>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</si>
  <si>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</si>
  <si>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</si>
  <si>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</si>
  <si>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</si>
  <si>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</si>
  <si>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</si>
  <si>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</si>
  <si>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</si>
  <si>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</si>
  <si>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</si>
  <si>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</si>
  <si>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</si>
  <si>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</si>
  <si>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</si>
  <si>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</si>
  <si>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</si>
  <si>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</si>
  <si>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</si>
  <si>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</si>
  <si>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</si>
  <si>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</si>
  <si>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</si>
  <si>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</si>
  <si>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</si>
  <si>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</si>
  <si>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</si>
  <si>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</si>
  <si>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</si>
  <si>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</si>
  <si>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</si>
  <si>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Movilización de obra.</t>
  </si>
  <si>
    <t>Expropiaciones.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</si>
  <si>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</si>
  <si>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</si>
  <si>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</si>
  <si>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</si>
  <si>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</si>
  <si>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</si>
  <si>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</si>
  <si>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</si>
  <si>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</si>
  <si>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</si>
  <si>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</si>
  <si>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</si>
  <si>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</si>
  <si>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</si>
  <si>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</si>
  <si>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</si>
  <si>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</si>
  <si>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</si>
  <si>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</si>
  <si>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</si>
  <si>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</si>
  <si>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</si>
  <si>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</si>
  <si>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</si>
  <si>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</si>
  <si>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</si>
  <si>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</si>
  <si>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</si>
  <si>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</si>
  <si>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</si>
  <si>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</si>
  <si>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</si>
  <si>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</si>
  <si>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</si>
  <si>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</si>
  <si>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</si>
  <si>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</si>
  <si>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</si>
  <si>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</si>
  <si>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</si>
  <si>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</si>
  <si>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</si>
  <si>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</si>
  <si>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</si>
  <si>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</si>
  <si>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</si>
  <si>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</si>
  <si>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</si>
  <si>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</si>
  <si>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</si>
  <si>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</si>
  <si>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INSTITUTO DE INVESTIGACIONES ECONÓMICAS Y ESTADÍSTICAS SJ</t>
  </si>
  <si>
    <t>Producto</t>
  </si>
  <si>
    <t>Mano de Obra</t>
  </si>
  <si>
    <t>Materiales</t>
  </si>
  <si>
    <t>Madera</t>
  </si>
  <si>
    <t>Hierros</t>
  </si>
  <si>
    <t>Áridos</t>
  </si>
  <si>
    <t>Arena clasificada lavada</t>
  </si>
  <si>
    <t>Aglomerantes</t>
  </si>
  <si>
    <t>Cemento aprobado con envase x 50 Kg. " Loma Negra"</t>
  </si>
  <si>
    <t>Calcemit c/env x 30 Kg.</t>
  </si>
  <si>
    <t>Cemento blanco bolsa de 42 Kg. "Pingüino"</t>
  </si>
  <si>
    <t>Ladrillos y Viguetas</t>
  </si>
  <si>
    <t>LADRILLO RECOCIDO</t>
  </si>
  <si>
    <t>LADRILLON 1°</t>
  </si>
  <si>
    <t>Aislantes</t>
  </si>
  <si>
    <t>Emulsión asfáltica envase x 18 lts. (RicAsfalt )</t>
  </si>
  <si>
    <t>Pinturas y afines</t>
  </si>
  <si>
    <t>Pintura al látex p/ exterior x 20 lts – “Alba”</t>
  </si>
  <si>
    <t>Vidrios y otros</t>
  </si>
  <si>
    <t>Policarbonato x m2</t>
  </si>
  <si>
    <t>Electricidad</t>
  </si>
  <si>
    <t>Instalaciones Sanitarias y Gas</t>
  </si>
  <si>
    <t>Carpintería Metálica y Madera</t>
  </si>
  <si>
    <t xml:space="preserve">Ventana de aluminio- corrediza  1,20x1,10 mts. con vidrio de 3 o 4 mm completa </t>
  </si>
  <si>
    <t xml:space="preserve">Ventana de aluminio de apertura con vidrio 3 o 4 mm  1,20x1,10 mts completa </t>
  </si>
  <si>
    <t>Combustibles</t>
  </si>
  <si>
    <t>Piedras y Triturados</t>
  </si>
  <si>
    <t>Asfaltos</t>
  </si>
  <si>
    <t>Defensas Viales de Seguridad</t>
  </si>
  <si>
    <t>Explosivos</t>
  </si>
  <si>
    <t>Gaviones</t>
  </si>
  <si>
    <t>Cubiertas</t>
  </si>
  <si>
    <t>CUBIERTA CON TACOS 1000 X 20 16 T.</t>
  </si>
  <si>
    <t>CUBIERTAS SIN TACOS 1000 X 20 16T</t>
  </si>
  <si>
    <t>CUBIERTA 1400 X 24 12 TELAS</t>
  </si>
  <si>
    <t>CUBIERTA 23,5 X 25 20 T</t>
  </si>
  <si>
    <t>CUBIERTA 26,5 X 25 20 T</t>
  </si>
  <si>
    <t>Señalamientos</t>
  </si>
  <si>
    <t>Ferretería</t>
  </si>
  <si>
    <t>Instalación agua y cloacas (OSSE)</t>
  </si>
  <si>
    <t>Electricidad externa (Energía San Juan)</t>
  </si>
  <si>
    <t>Mármoles y granitos</t>
  </si>
  <si>
    <t>Artefactos baño y cocina</t>
  </si>
  <si>
    <t xml:space="preserve">Equipamiento </t>
  </si>
  <si>
    <t>I</t>
  </si>
  <si>
    <t>Inversión Acumulada</t>
  </si>
  <si>
    <t>FECHA APERTURA LICITACIÓN:</t>
  </si>
  <si>
    <t>ANTICIPO FINANCIERO:</t>
  </si>
  <si>
    <t>ANTICIPO FINANCIERO/ACOPIO:</t>
  </si>
  <si>
    <t>TRAMO:</t>
  </si>
  <si>
    <t>SECCIÓN:</t>
  </si>
  <si>
    <t>PAUTAS BÁSICAS PARA ANÁLISIS DE PRECIOS</t>
  </si>
  <si>
    <t>Coeficientes</t>
  </si>
  <si>
    <t>EQUIPOS</t>
  </si>
  <si>
    <t>Vida útil equipo en horas</t>
  </si>
  <si>
    <t>Interés Anual</t>
  </si>
  <si>
    <t>Precio gasoil</t>
  </si>
  <si>
    <t>CAMIONETAS</t>
  </si>
  <si>
    <t>Recorrido estimado por mes</t>
  </si>
  <si>
    <t>Amortización</t>
  </si>
  <si>
    <t>TRANSPORTE CARRETERO</t>
  </si>
  <si>
    <t>CAMIÓN SOLO</t>
  </si>
  <si>
    <t>AL MES  DE SEPTIEMBRE DE 2016</t>
  </si>
  <si>
    <t>DATOS  A  INGRESAR</t>
  </si>
  <si>
    <t>A=</t>
  </si>
  <si>
    <t>Valor del equipo: ($)</t>
  </si>
  <si>
    <t>B=</t>
  </si>
  <si>
    <t>Horas amortización equipo</t>
  </si>
  <si>
    <t>Porcentaje equipo a amortizar</t>
  </si>
  <si>
    <t>Interés Anual (%)</t>
  </si>
  <si>
    <t>C=</t>
  </si>
  <si>
    <t>Reparaciones y Repuestos (%)</t>
  </si>
  <si>
    <t>Seguros, patente e impuestos: (%)</t>
  </si>
  <si>
    <t>Tiempo de lavado: (hs)</t>
  </si>
  <si>
    <t>D=</t>
  </si>
  <si>
    <t>Cantidad de lavado al mes</t>
  </si>
  <si>
    <t>Cantidad de cámaras y cubiertas:</t>
  </si>
  <si>
    <t>Valor de cámaras y cubiertas:</t>
  </si>
  <si>
    <t>E=</t>
  </si>
  <si>
    <t>Vida útil de cámaras y cubiertas:</t>
  </si>
  <si>
    <t>Consumo de gasoil: (lts/km)</t>
  </si>
  <si>
    <t>Costo del gasoil: ($)</t>
  </si>
  <si>
    <t>F=</t>
  </si>
  <si>
    <t>Lubricantes:</t>
  </si>
  <si>
    <t>Capacidad de carga: (t)</t>
  </si>
  <si>
    <t>H =</t>
  </si>
  <si>
    <t>Mano de obra: ($/hs)</t>
  </si>
  <si>
    <t>I =</t>
  </si>
  <si>
    <t>G=</t>
  </si>
  <si>
    <t>D A T O S  -  C A L C U L O S</t>
  </si>
  <si>
    <t>C O S T O S    P A R C I A L E S  ($)</t>
  </si>
  <si>
    <t>Costo  ($/tnkm)</t>
  </si>
  <si>
    <t xml:space="preserve">Distancia </t>
  </si>
  <si>
    <t>Velocidad me-</t>
  </si>
  <si>
    <t>Tiempo viaje</t>
  </si>
  <si>
    <t>Tiempo carga</t>
  </si>
  <si>
    <t>Tiempo total</t>
  </si>
  <si>
    <t>Rendimiento</t>
  </si>
  <si>
    <t>Kilómetros</t>
  </si>
  <si>
    <t>Intereses</t>
  </si>
  <si>
    <t>Reparaciones</t>
  </si>
  <si>
    <t>Lavado de la</t>
  </si>
  <si>
    <t>Seguros, pa-</t>
  </si>
  <si>
    <t>Cámaras y</t>
  </si>
  <si>
    <t>Mano de</t>
  </si>
  <si>
    <t xml:space="preserve">Combust.  </t>
  </si>
  <si>
    <t>media</t>
  </si>
  <si>
    <t>dia adoptada</t>
  </si>
  <si>
    <t>(ida y vuelta)</t>
  </si>
  <si>
    <t>y descarga</t>
  </si>
  <si>
    <t>del viaje</t>
  </si>
  <si>
    <t>t x km.</t>
  </si>
  <si>
    <t>recorridos</t>
  </si>
  <si>
    <t>y repuestos</t>
  </si>
  <si>
    <t xml:space="preserve">unidad </t>
  </si>
  <si>
    <t>tentes e imp.</t>
  </si>
  <si>
    <t>cubiertas</t>
  </si>
  <si>
    <t>obra</t>
  </si>
  <si>
    <t xml:space="preserve"> y lubricantes</t>
  </si>
  <si>
    <t>(1)</t>
  </si>
  <si>
    <t>(2)</t>
  </si>
  <si>
    <t>2 x (1) x 60/ (2)  = (3)</t>
  </si>
  <si>
    <t>(4)</t>
  </si>
  <si>
    <t>(3) + (4) = (5)</t>
  </si>
  <si>
    <t>(1) x (H) = (6)</t>
  </si>
  <si>
    <t>(1) x 2 = (7)</t>
  </si>
  <si>
    <t>(A) x (5)/60 = (8)</t>
  </si>
  <si>
    <t>(B)x (5)/60 = (9)</t>
  </si>
  <si>
    <t>(C) x (3)/60 =  (10)</t>
  </si>
  <si>
    <t>(D) x (5)/60   = (11)</t>
  </si>
  <si>
    <t>(E) x (5)/60 =  (12)</t>
  </si>
  <si>
    <t>(F) x (7) = (13)</t>
  </si>
  <si>
    <t>(I) x (5)/60 = (14)</t>
  </si>
  <si>
    <t>(G) x (7) = (15)</t>
  </si>
  <si>
    <t>Sumatoria (8) a (15) / (6) =  (16)</t>
  </si>
  <si>
    <t>DIRECCIÓN PROVINCIAL DE VIALIDAD</t>
  </si>
  <si>
    <t>II</t>
  </si>
  <si>
    <t>OBRAS VIALES</t>
  </si>
  <si>
    <t xml:space="preserve"> ACERO EN BARRA COLOCADO</t>
  </si>
  <si>
    <t>A</t>
  </si>
  <si>
    <t xml:space="preserve">LAMINADO </t>
  </si>
  <si>
    <t>Ø4</t>
  </si>
  <si>
    <t xml:space="preserve">t </t>
  </si>
  <si>
    <t>Ø6</t>
  </si>
  <si>
    <t>Ø8</t>
  </si>
  <si>
    <t>Ø10</t>
  </si>
  <si>
    <t>Ø12</t>
  </si>
  <si>
    <t>Ø16</t>
  </si>
  <si>
    <t>Ø18</t>
  </si>
  <si>
    <t>Ø20</t>
  </si>
  <si>
    <t>B</t>
  </si>
  <si>
    <t>ESPECIAL</t>
  </si>
  <si>
    <t>C</t>
  </si>
  <si>
    <t>PRETENSADO</t>
  </si>
  <si>
    <t>ABOVEDAMIENTO  REACONDICIONAMIENTO</t>
  </si>
  <si>
    <t>V-384</t>
  </si>
  <si>
    <t>ALAMBRADO</t>
  </si>
  <si>
    <t>H-2840-I</t>
  </si>
  <si>
    <t>m</t>
  </si>
  <si>
    <t>D</t>
  </si>
  <si>
    <t>OLIMPICO H-9830</t>
  </si>
  <si>
    <t>TRAZADO C/ REPOSICION  (%)</t>
  </si>
  <si>
    <t>ALCANTARILLAS METALICAS ACERO CORRUGADO</t>
  </si>
  <si>
    <t>H-10209</t>
  </si>
  <si>
    <t>H-9987</t>
  </si>
  <si>
    <t>H-2993</t>
  </si>
  <si>
    <t>H-10235</t>
  </si>
  <si>
    <t>H-10236</t>
  </si>
  <si>
    <t>H-2553</t>
  </si>
  <si>
    <t>BOVEDA PERFIL ALTO Z-6584</t>
  </si>
  <si>
    <t>BOVEDA PERFIL BAJO Z-6584</t>
  </si>
  <si>
    <t>CIRCULAR</t>
  </si>
  <si>
    <t>ELIPTICA</t>
  </si>
  <si>
    <t>ELIPTICA P/ FERROCARRIL Z-6584</t>
  </si>
  <si>
    <t>E</t>
  </si>
  <si>
    <t>PINTURA</t>
  </si>
  <si>
    <t>F</t>
  </si>
  <si>
    <t>COLOCACION</t>
  </si>
  <si>
    <t>G</t>
  </si>
  <si>
    <t>RELLENO DE SOCAVACION</t>
  </si>
  <si>
    <t>m³</t>
  </si>
  <si>
    <t>H</t>
  </si>
  <si>
    <t>REPARACION</t>
  </si>
  <si>
    <t>RETIRO Y RECOLOCACION</t>
  </si>
  <si>
    <t>J</t>
  </si>
  <si>
    <t xml:space="preserve">RETIRO </t>
  </si>
  <si>
    <t>ALCANTARILLAS HORMIGON</t>
  </si>
  <si>
    <t>A-82</t>
  </si>
  <si>
    <t>RECTANGULAR</t>
  </si>
  <si>
    <t>H-1900-BIS-1</t>
  </si>
  <si>
    <t>O-41211-I</t>
  </si>
  <si>
    <t>Z-959</t>
  </si>
  <si>
    <t>Z-2915-I</t>
  </si>
  <si>
    <t>Z-2916-I</t>
  </si>
  <si>
    <t>A-505</t>
  </si>
  <si>
    <t>A-660</t>
  </si>
  <si>
    <t>O-41211-MODIFICADA</t>
  </si>
  <si>
    <t>X-1113</t>
  </si>
  <si>
    <t>0-52229</t>
  </si>
  <si>
    <t>0-52233</t>
  </si>
  <si>
    <t>0-52241</t>
  </si>
  <si>
    <t>RELLENO SOCAVACION</t>
  </si>
  <si>
    <t>APERTURA DE CAJA P/ ENSANCHE</t>
  </si>
  <si>
    <t>RETIRO</t>
  </si>
  <si>
    <t>RETIRO Y COLOCACION</t>
  </si>
  <si>
    <t>APOYO DE POLICLOROPENO SHARE 60</t>
  </si>
  <si>
    <t>Nº</t>
  </si>
  <si>
    <t>ARIDOS</t>
  </si>
  <si>
    <t>BACHEO DE PAVIMENTO ASFALTICO</t>
  </si>
  <si>
    <t>PROFUNDO</t>
  </si>
  <si>
    <t>MATERIAL PETREO Y SUELO</t>
  </si>
  <si>
    <t>MEZCLA ASFALTICA</t>
  </si>
  <si>
    <t>SUELO CAL</t>
  </si>
  <si>
    <t>m²</t>
  </si>
  <si>
    <t>SUELO CEMENTO</t>
  </si>
  <si>
    <t>SUELO SELECCIONADO</t>
  </si>
  <si>
    <t>SUELO TRATADO C / CAL</t>
  </si>
  <si>
    <t>SUPERFICIAL</t>
  </si>
  <si>
    <t>BADEN</t>
  </si>
  <si>
    <t>Hº  SIMPLE</t>
  </si>
  <si>
    <t>A-2862</t>
  </si>
  <si>
    <t>H-8621</t>
  </si>
  <si>
    <t>Hº ARMADO</t>
  </si>
  <si>
    <t>V-331</t>
  </si>
  <si>
    <t>BAJADA DE AGUA</t>
  </si>
  <si>
    <t>METALICA</t>
  </si>
  <si>
    <t>HORMIGON</t>
  </si>
  <si>
    <t>H-8558</t>
  </si>
  <si>
    <t>nº</t>
  </si>
  <si>
    <t>H-2350</t>
  </si>
  <si>
    <t>H-7691</t>
  </si>
  <si>
    <t xml:space="preserve">m </t>
  </si>
  <si>
    <t>RETIRO,REPARACION, RECOLOCACION</t>
  </si>
  <si>
    <t>BANQUINA</t>
  </si>
  <si>
    <t xml:space="preserve">SUELO </t>
  </si>
  <si>
    <t>RIPIO</t>
  </si>
  <si>
    <t>PAVIMENTO</t>
  </si>
  <si>
    <t xml:space="preserve">CARPETA </t>
  </si>
  <si>
    <t>TRATAMIENTO</t>
  </si>
  <si>
    <t>BARANDA METALICA DE DEFENSA</t>
  </si>
  <si>
    <t>VEHICULAR  H-10237</t>
  </si>
  <si>
    <t>LIVIANA  ( A )</t>
  </si>
  <si>
    <t>PESADA ( B )</t>
  </si>
  <si>
    <t>PEATONAL  H-10237</t>
  </si>
  <si>
    <t>RETIRO Y REPARACION</t>
  </si>
  <si>
    <t>BASE</t>
  </si>
  <si>
    <t>ARENA ASFALTO</t>
  </si>
  <si>
    <t>CONCRETO ASFALTICO BITUMINOSO</t>
  </si>
  <si>
    <t>GRANULAR</t>
  </si>
  <si>
    <t>ANTICOGELANTES</t>
  </si>
  <si>
    <t>DRENANTES</t>
  </si>
  <si>
    <t>AGREGADO PETREO Y SUELO</t>
  </si>
  <si>
    <t>SUELO ESCORIA</t>
  </si>
  <si>
    <t>CALZADA</t>
  </si>
  <si>
    <t>CORRECCION DE AHUELLAMIENTO</t>
  </si>
  <si>
    <t>FRESADO</t>
  </si>
  <si>
    <t>MICROAGLOMERADO</t>
  </si>
  <si>
    <t>CORRECCION DE DEPRESIONES Y DEFORMACIONES</t>
  </si>
  <si>
    <t>SELLADO DE FISURA TIPO PUENTE</t>
  </si>
  <si>
    <t>CAMARA DE INSPECCION</t>
  </si>
  <si>
    <t>H-2465</t>
  </si>
  <si>
    <t>CARPETA</t>
  </si>
  <si>
    <t>MEZCLA BITUMINOSA DE CONCRETO ASFALTICO</t>
  </si>
  <si>
    <t>MEZCLA EN CALIENTE</t>
  </si>
  <si>
    <t>MEZCLA EN FRIO</t>
  </si>
  <si>
    <t>CARPETA DE BAJO ESPESOR</t>
  </si>
  <si>
    <t>COLCHONETA ( PIEDRA EMBOLSADA)</t>
  </si>
  <si>
    <t>ELECTROSOLDADA</t>
  </si>
  <si>
    <t>MALLA HEXAGONAL</t>
  </si>
  <si>
    <t>CORDONES</t>
  </si>
  <si>
    <t>H-8431</t>
  </si>
  <si>
    <t>H-9121</t>
  </si>
  <si>
    <t>DEFENSA BORDE PAVIMENTO</t>
  </si>
  <si>
    <t>RETIRO, REPARACION, RECOLOCACION</t>
  </si>
  <si>
    <t>CORTE DE PASTO</t>
  </si>
  <si>
    <t>ha</t>
  </si>
  <si>
    <t xml:space="preserve">CUNETA </t>
  </si>
  <si>
    <t>PREMOLDEADA</t>
  </si>
  <si>
    <t>REVESTIDA A-2731</t>
  </si>
  <si>
    <t>SIMPLE</t>
  </si>
  <si>
    <t>DARSENA DE DETENCION DE VEHICULOS</t>
  </si>
  <si>
    <t>DEFENSA CAMINOS</t>
  </si>
  <si>
    <t xml:space="preserve">CAUCE </t>
  </si>
  <si>
    <t>CONTRATALUDES</t>
  </si>
  <si>
    <t>CUNETAS</t>
  </si>
  <si>
    <t>ENROCADO</t>
  </si>
  <si>
    <t>TALUDES</t>
  </si>
  <si>
    <t>DEFENSA DE MARGENES</t>
  </si>
  <si>
    <t>COLCHONETAS</t>
  </si>
  <si>
    <t>EMBOLSADAS</t>
  </si>
  <si>
    <t>GAVIONES</t>
  </si>
  <si>
    <t>MUROS</t>
  </si>
  <si>
    <t>TABLESTACADOS</t>
  </si>
  <si>
    <t>DEFENSA VEHICULAR</t>
  </si>
  <si>
    <t>LIVIANA H-10237</t>
  </si>
  <si>
    <t>PESADA H-10237</t>
  </si>
  <si>
    <t>NEW JERSEY H-9197</t>
  </si>
  <si>
    <t>NEW JERSEY H-2551</t>
  </si>
  <si>
    <t xml:space="preserve">DEMOLICION </t>
  </si>
  <si>
    <t>VARIOS</t>
  </si>
  <si>
    <t>DESAGUES</t>
  </si>
  <si>
    <t>CIELO ABIERTO</t>
  </si>
  <si>
    <t>ENTUBADO</t>
  </si>
  <si>
    <t>CAIDA DE  ALCANTARILLA</t>
  </si>
  <si>
    <t>DESBOSQUE / DESTRONQUE LIMPIEZA</t>
  </si>
  <si>
    <t>DESCARGA</t>
  </si>
  <si>
    <t>DESEMBARRO P/ SANEAMIENTO</t>
  </si>
  <si>
    <t>DESPEDRADO DE LADERAS</t>
  </si>
  <si>
    <t>DESVIO</t>
  </si>
  <si>
    <t>DRENES</t>
  </si>
  <si>
    <t>TRANSVERSALES</t>
  </si>
  <si>
    <t>GEOSINTETICO</t>
  </si>
  <si>
    <t>PIEDRA</t>
  </si>
  <si>
    <t>PVC</t>
  </si>
  <si>
    <t>LONGITUDINALES</t>
  </si>
  <si>
    <t>SUBTERRANEOS</t>
  </si>
  <si>
    <t>J-7841</t>
  </si>
  <si>
    <t>ELEVACION DE GUARDARUEDAS</t>
  </si>
  <si>
    <t>J-7003</t>
  </si>
  <si>
    <t>ENCAUZAMIENTO</t>
  </si>
  <si>
    <t>C / DEFENSA</t>
  </si>
  <si>
    <t xml:space="preserve">FLEXIBLE </t>
  </si>
  <si>
    <t>ENROCADOS</t>
  </si>
  <si>
    <t>ENRIPIADO</t>
  </si>
  <si>
    <t>ESCARIFICADO</t>
  </si>
  <si>
    <t>EXCAVACIONES</t>
  </si>
  <si>
    <t>EXCAVACION P/TUNELES</t>
  </si>
  <si>
    <t>EXCAVACION TUNEL ( LINER )</t>
  </si>
  <si>
    <t>FUNDACIONES</t>
  </si>
  <si>
    <t>LIMPIEZA DE CAUCE</t>
  </si>
  <si>
    <t>ÑAU / TURBA / MALLIN</t>
  </si>
  <si>
    <t>NO CLASIFICADAS</t>
  </si>
  <si>
    <t>RECTIFICACION DE CAUCE</t>
  </si>
  <si>
    <t>ROCA</t>
  </si>
  <si>
    <t>SUELO</t>
  </si>
  <si>
    <t>ZANJA DE DESAGUE</t>
  </si>
  <si>
    <t>CONCRETO ASFALTICO</t>
  </si>
  <si>
    <t>GAVIONES (PIEDRA EMBOLSADA)</t>
  </si>
  <si>
    <t>ESTRIBO</t>
  </si>
  <si>
    <t>PILA</t>
  </si>
  <si>
    <t>GUARDAGANADO</t>
  </si>
  <si>
    <t>HORMIGON CEMENTO PORTLAND EXCLUIDA LA ARAMDURA</t>
  </si>
  <si>
    <t>H-4</t>
  </si>
  <si>
    <t xml:space="preserve"> Hº DE LIMPIEZA PARA FUND</t>
  </si>
  <si>
    <t>DESAGUES DE ESTRIBOS</t>
  </si>
  <si>
    <t>SUBDRENES</t>
  </si>
  <si>
    <t>H-8</t>
  </si>
  <si>
    <t>CONTRAPISOS</t>
  </si>
  <si>
    <t>PASARELA</t>
  </si>
  <si>
    <t>POZOS DE FUNDACION</t>
  </si>
  <si>
    <t>REVESTIMIENTO DE CUNETAS</t>
  </si>
  <si>
    <t>H-13</t>
  </si>
  <si>
    <t>ALCANTARILLAS</t>
  </si>
  <si>
    <t>CARPETA DE DESGASTE</t>
  </si>
  <si>
    <t>H-17</t>
  </si>
  <si>
    <t>BARANDAS VEHICULARES</t>
  </si>
  <si>
    <t>MURO DE CONTENCION</t>
  </si>
  <si>
    <t>PILAS</t>
  </si>
  <si>
    <t>REVESTIMIENTO DE CANALES</t>
  </si>
  <si>
    <t>H-21</t>
  </si>
  <si>
    <t>BARANDAS</t>
  </si>
  <si>
    <t>CABEZALES DE ESTRIBO</t>
  </si>
  <si>
    <t>CABEZALES DE PILOTES</t>
  </si>
  <si>
    <t>DADOS</t>
  </si>
  <si>
    <t>LOZA DE TABLERO</t>
  </si>
  <si>
    <t>PILARES</t>
  </si>
  <si>
    <t>PILOTES</t>
  </si>
  <si>
    <t>VIGUETAS</t>
  </si>
  <si>
    <t>H-25</t>
  </si>
  <si>
    <t>LOSA DE TABLERO</t>
  </si>
  <si>
    <t>H-30</t>
  </si>
  <si>
    <t>HORMIGON  ARS EXCLUIDA LA ARAMDURA</t>
  </si>
  <si>
    <t>FUNDACION DE Hº DE LIMPIEZA</t>
  </si>
  <si>
    <t>CARPETA DE DESAGUE</t>
  </si>
  <si>
    <t>HORMIGON  PUZOLANICO EXCLUIDA LA ARAMDURA</t>
  </si>
  <si>
    <t>REVESTIMIENTOS DE PILOTES</t>
  </si>
  <si>
    <t>IMPERMEABILIZACION</t>
  </si>
  <si>
    <t>SINTETICO</t>
  </si>
  <si>
    <t>BITUNMINOSO (ASFALTICO)</t>
  </si>
  <si>
    <t>ASFALTO EMULSIONADO</t>
  </si>
  <si>
    <t>ASFALTO DILUIDO</t>
  </si>
  <si>
    <t>IMPRIMACIÒN CON MATERIAL BITUMINOSO</t>
  </si>
  <si>
    <t>LIMPIEZA</t>
  </si>
  <si>
    <t>ALCANTARILLA</t>
  </si>
  <si>
    <t xml:space="preserve">nº </t>
  </si>
  <si>
    <t>CAUCES (RECTIFICACION)</t>
  </si>
  <si>
    <t>CUNETA / SANGRIAS (ZONA ESCURRIMIENTO)</t>
  </si>
  <si>
    <t>MATERIAL ALUVIONAL</t>
  </si>
  <si>
    <t>OBRAS DE ARTE (DESEMBANQUE)</t>
  </si>
  <si>
    <t>SEÑALAMIENTO VERTICAL</t>
  </si>
  <si>
    <t>TERRENO</t>
  </si>
  <si>
    <t>ZONA DE CAMINO</t>
  </si>
  <si>
    <t>LOSA DE HORMIGON</t>
  </si>
  <si>
    <t>LOSETAS DE HORMIGON</t>
  </si>
  <si>
    <t>REVESTIMENTO</t>
  </si>
  <si>
    <t>CANALES</t>
  </si>
  <si>
    <t xml:space="preserve">TALUDES </t>
  </si>
  <si>
    <t>ZANJAS</t>
  </si>
  <si>
    <t>MAMPOSTERIA DE PIEDRA</t>
  </si>
  <si>
    <t>MANTENIMIENTO INVERNAL</t>
  </si>
  <si>
    <t>DESPEJE DE NIEVE EN CALZADA</t>
  </si>
  <si>
    <t>EQUIPO AUXILIO</t>
  </si>
  <si>
    <t>día</t>
  </si>
  <si>
    <t>MEMBRANA PVC</t>
  </si>
  <si>
    <t>GEOTEXTIL FILTRANTES</t>
  </si>
  <si>
    <t>IMPERMEABLE (DESPLAZAMIENTO DE SALES)</t>
  </si>
  <si>
    <t>MOVILIDAD PARA EL PERSONAL AUXILIAR DE SUPERVISION</t>
  </si>
  <si>
    <t xml:space="preserve">CUOTA FIJA </t>
  </si>
  <si>
    <t>mes</t>
  </si>
  <si>
    <t>ADICIONAL POR KM</t>
  </si>
  <si>
    <t>km</t>
  </si>
  <si>
    <t>MOVILIZACION DE OBRA</t>
  </si>
  <si>
    <t xml:space="preserve">PASARELA </t>
  </si>
  <si>
    <t>Z-6152</t>
  </si>
  <si>
    <t>Z-6153</t>
  </si>
  <si>
    <t>Z-6589</t>
  </si>
  <si>
    <t>ESPECIALES</t>
  </si>
  <si>
    <t>PASO A NIVEL</t>
  </si>
  <si>
    <t>Z-10045</t>
  </si>
  <si>
    <t>PAVIMENTO DE HORMIGON</t>
  </si>
  <si>
    <t>CONSTRUCCION</t>
  </si>
  <si>
    <t>RECONSTRUCCION DE LOZAS</t>
  </si>
  <si>
    <t>PEDRAPLEN</t>
  </si>
  <si>
    <t>PERFILADO</t>
  </si>
  <si>
    <t>BANQUINAS</t>
  </si>
  <si>
    <t>PIEDRA COLOCADA</t>
  </si>
  <si>
    <t>PRADERIZACION</t>
  </si>
  <si>
    <t>HIDROSIEMBRA</t>
  </si>
  <si>
    <t>PANES</t>
  </si>
  <si>
    <t>SIEMBRA</t>
  </si>
  <si>
    <t>Ha</t>
  </si>
  <si>
    <t>PRETILES</t>
  </si>
  <si>
    <t>A-500</t>
  </si>
  <si>
    <t>A-500-BIS</t>
  </si>
  <si>
    <t>PROTECCION DE DUCTOS</t>
  </si>
  <si>
    <t>ALCANTARILLA DE PROTECCION S/PLANO 0-73214</t>
  </si>
  <si>
    <t xml:space="preserve">PUENTE </t>
  </si>
  <si>
    <t>CONSTRUCCION DE CONO DE DEFENSA</t>
  </si>
  <si>
    <t>TRATAMIENTO SUPERFICIAL</t>
  </si>
  <si>
    <t>ZINCADO</t>
  </si>
  <si>
    <t>gr / m²</t>
  </si>
  <si>
    <t>PUENTE BAYLEY / FM</t>
  </si>
  <si>
    <t>PUENTE BAYLEY</t>
  </si>
  <si>
    <t>DESARME, RETIRO</t>
  </si>
  <si>
    <t>PUENTE CANAL</t>
  </si>
  <si>
    <t>R-257</t>
  </si>
  <si>
    <t>REACONDICIONAMIENTO</t>
  </si>
  <si>
    <t xml:space="preserve">ALCANTARILLA </t>
  </si>
  <si>
    <t>CUNETA</t>
  </si>
  <si>
    <t>RECICLADO DE PAVIMENTO</t>
  </si>
  <si>
    <t>FRIO</t>
  </si>
  <si>
    <t>CALIENTE</t>
  </si>
  <si>
    <t>PLANTA</t>
  </si>
  <si>
    <t>CAMINO</t>
  </si>
  <si>
    <t>RECLAMADO</t>
  </si>
  <si>
    <t>RECUBRIMIENTO VEGETAL</t>
  </si>
  <si>
    <t>RESTITUCION DE GALIVO</t>
  </si>
  <si>
    <t>REVESTIMIENTO</t>
  </si>
  <si>
    <t>ENTEPADOS</t>
  </si>
  <si>
    <t>GUNITADO</t>
  </si>
  <si>
    <t>LOSETAS DE Hº</t>
  </si>
  <si>
    <t>SUELO VEGETAL</t>
  </si>
  <si>
    <t>RIEGO</t>
  </si>
  <si>
    <t>LIGA</t>
  </si>
  <si>
    <t>CURADO</t>
  </si>
  <si>
    <t>SALTO</t>
  </si>
  <si>
    <t>X-536</t>
  </si>
  <si>
    <t>SELLADO DE FISURA</t>
  </si>
  <si>
    <t>SIFON</t>
  </si>
  <si>
    <t>J-3800</t>
  </si>
  <si>
    <t>SUB BASE</t>
  </si>
  <si>
    <t>ANTICOGELANTE</t>
  </si>
  <si>
    <t xml:space="preserve">DRENANTES </t>
  </si>
  <si>
    <t>CAL</t>
  </si>
  <si>
    <t>SELECCIONADO</t>
  </si>
  <si>
    <t>TRATADO C / CAL</t>
  </si>
  <si>
    <t>SUMIDEROS</t>
  </si>
  <si>
    <t>Z-2881</t>
  </si>
  <si>
    <t>Z-2882</t>
  </si>
  <si>
    <t>Z-2883</t>
  </si>
  <si>
    <t>Z-2884</t>
  </si>
  <si>
    <t>TERRAPLEN</t>
  </si>
  <si>
    <t>CON COMPACTACION ESPECIAL</t>
  </si>
  <si>
    <t>OBRA     NUEVA</t>
  </si>
  <si>
    <t>RECONSTRUCCION DE TALUDES Y TERRAPLEN</t>
  </si>
  <si>
    <t>SIN COMPACTACION ESPECIAL</t>
  </si>
  <si>
    <t>OBRA NUEVA</t>
  </si>
  <si>
    <t>TEXTURIZADO (SUPERFICIE DE RODAMIENTO)</t>
  </si>
  <si>
    <t>TRABAJOS NO ESPECIFICADOS O DE EMERGENCIA</t>
  </si>
  <si>
    <t>CUADRILLA PARA TRABAJOS</t>
  </si>
  <si>
    <t>hs</t>
  </si>
  <si>
    <t>CAMION VOLCADOR</t>
  </si>
  <si>
    <t>RETROEXCAVADORA</t>
  </si>
  <si>
    <t>CARGADORA</t>
  </si>
  <si>
    <t>MOTONIVELADORA</t>
  </si>
  <si>
    <t>TOPADORA</t>
  </si>
  <si>
    <t xml:space="preserve">TRANSPORTE </t>
  </si>
  <si>
    <t>t . Km</t>
  </si>
  <si>
    <t>t . km</t>
  </si>
  <si>
    <t>TRANQUERA</t>
  </si>
  <si>
    <t>COMUN J-5084</t>
  </si>
  <si>
    <t>VOLTEO A-180</t>
  </si>
  <si>
    <t>TRATAMIENTO BITUMINOSO</t>
  </si>
  <si>
    <t>DOBLE</t>
  </si>
  <si>
    <t>LECHADA ASFALTICA</t>
  </si>
  <si>
    <t>REFORZADO</t>
  </si>
  <si>
    <t xml:space="preserve">SUPERFICIAL </t>
  </si>
  <si>
    <t>SUPERFICIAL DE SELLADO</t>
  </si>
  <si>
    <t>TRIPLE</t>
  </si>
  <si>
    <t>TOMA DE JUNTA</t>
  </si>
  <si>
    <t>ASFALTICO</t>
  </si>
  <si>
    <t>TOSCAPLEN</t>
  </si>
  <si>
    <t>VIVENDA PERSONAL DE SUPERVICION</t>
  </si>
  <si>
    <t>II-0001</t>
  </si>
  <si>
    <t>II-0001.0001</t>
  </si>
  <si>
    <t xml:space="preserve"> Ø4</t>
  </si>
  <si>
    <t>II-0001.0002</t>
  </si>
  <si>
    <t xml:space="preserve"> Ø6</t>
  </si>
  <si>
    <t>II-0001.0003</t>
  </si>
  <si>
    <t xml:space="preserve"> Ø8</t>
  </si>
  <si>
    <t>II-0001.0004</t>
  </si>
  <si>
    <t xml:space="preserve"> Ø10</t>
  </si>
  <si>
    <t>II-0001.0005</t>
  </si>
  <si>
    <t xml:space="preserve"> Ø12</t>
  </si>
  <si>
    <t>II-0001.0006</t>
  </si>
  <si>
    <t xml:space="preserve"> Ø16</t>
  </si>
  <si>
    <t>II-0001.0007</t>
  </si>
  <si>
    <t xml:space="preserve"> Ø18</t>
  </si>
  <si>
    <t>II-0001.0008</t>
  </si>
  <si>
    <t xml:space="preserve"> Ø20</t>
  </si>
  <si>
    <t>II-0001.0020</t>
  </si>
  <si>
    <t>II-0001.0021</t>
  </si>
  <si>
    <t>II-0001.0022</t>
  </si>
  <si>
    <t>II-0001.0023</t>
  </si>
  <si>
    <t>II-0001.0024</t>
  </si>
  <si>
    <t>II-0001.0025</t>
  </si>
  <si>
    <t>II-0001.0026</t>
  </si>
  <si>
    <t>II-0001.0027</t>
  </si>
  <si>
    <t>II-0001.0030</t>
  </si>
  <si>
    <t>II-0001.0031</t>
  </si>
  <si>
    <t>II-0001.0032</t>
  </si>
  <si>
    <t>II-0001.0033</t>
  </si>
  <si>
    <t>II-0001.0034</t>
  </si>
  <si>
    <t>II-0001.0035</t>
  </si>
  <si>
    <t>II-0001.0036</t>
  </si>
  <si>
    <t>II-0001.0037</t>
  </si>
  <si>
    <t>II-0002</t>
  </si>
  <si>
    <t>II-0002.0001</t>
  </si>
  <si>
    <t>II-0003</t>
  </si>
  <si>
    <t>II-0003.0001</t>
  </si>
  <si>
    <t>II-0003.0002</t>
  </si>
  <si>
    <t>II-0003.0003</t>
  </si>
  <si>
    <t>II-0003.0004</t>
  </si>
  <si>
    <t>II-0003.0005</t>
  </si>
  <si>
    <t>II-0003.0006</t>
  </si>
  <si>
    <t>II-0004</t>
  </si>
  <si>
    <t>II-0004.0001</t>
  </si>
  <si>
    <t>II-0004.0002</t>
  </si>
  <si>
    <t>II-0004.0003</t>
  </si>
  <si>
    <t>II-0004.0004</t>
  </si>
  <si>
    <t>II-0004.0005</t>
  </si>
  <si>
    <t>II-0004.0010</t>
  </si>
  <si>
    <t>ESPECIAL - TIPO BOVEDA PERFIL ALTO Z-6584</t>
  </si>
  <si>
    <t>II-0004.0011</t>
  </si>
  <si>
    <t>ESPECIAL - TIPO BOVEDA PERFIL BAJO Z-6584</t>
  </si>
  <si>
    <t>II-0004.0012</t>
  </si>
  <si>
    <t>ESPECIAL - TIPO CIRCULAR</t>
  </si>
  <si>
    <t>II-0004.0013</t>
  </si>
  <si>
    <t>ESPECIAL - TIPO ELIPTICA</t>
  </si>
  <si>
    <t>II-0004.0014</t>
  </si>
  <si>
    <t>ESPECIAL - TIPO ELIPTICA P/ FERROCARRIL Z-6584</t>
  </si>
  <si>
    <t>II-0004.0020</t>
  </si>
  <si>
    <t>II-0004.0021</t>
  </si>
  <si>
    <t>II-0004.0022</t>
  </si>
  <si>
    <t>II-0004.0023</t>
  </si>
  <si>
    <t>II-0004.0024</t>
  </si>
  <si>
    <t>II-0004.0025</t>
  </si>
  <si>
    <t>II-0005</t>
  </si>
  <si>
    <t>II-0005.0001</t>
  </si>
  <si>
    <t>CIRCULAR - TIPO A-82</t>
  </si>
  <si>
    <t>II-0005.0002</t>
  </si>
  <si>
    <t>CIRCULAR - TIPO H-2993</t>
  </si>
  <si>
    <t>II-0005.0010</t>
  </si>
  <si>
    <t>RECTANGULAR - TIPO H-1900-BIS-1</t>
  </si>
  <si>
    <t>II-0005.0011</t>
  </si>
  <si>
    <t>RECTANGULAR - TIPO O-41211-I</t>
  </si>
  <si>
    <t>II-0005.0012</t>
  </si>
  <si>
    <t>RECTANGULAR - TIPO Z-959</t>
  </si>
  <si>
    <t>II-0005.0013</t>
  </si>
  <si>
    <t>RECTANGULAR - TIPO Z-2915-I</t>
  </si>
  <si>
    <t>II-0005.0014</t>
  </si>
  <si>
    <t>RECTANGULAR - TIPO Z-2916-I</t>
  </si>
  <si>
    <t>II-0005.0015</t>
  </si>
  <si>
    <t>RECTANGULAR - TIPO A-505</t>
  </si>
  <si>
    <t>II-0005.0016</t>
  </si>
  <si>
    <t>RECTANGULAR - TIPO A-660</t>
  </si>
  <si>
    <t>II-0005.0017</t>
  </si>
  <si>
    <t>RECTANGULAR - TIPO O-41211-MODIFICADA</t>
  </si>
  <si>
    <t>II-0005.0018</t>
  </si>
  <si>
    <t>RECTANGULAR - TIPO X-1113</t>
  </si>
  <si>
    <t>II-0005.0019</t>
  </si>
  <si>
    <t>RECTANGULAR - TIPO 0-52229</t>
  </si>
  <si>
    <t>II-0005.0020</t>
  </si>
  <si>
    <t>RECTANGULAR - TIPO 0-52233</t>
  </si>
  <si>
    <t>II-0005.0021</t>
  </si>
  <si>
    <t>RECTANGULAR - TIPO 0-52241</t>
  </si>
  <si>
    <t>II-0005.0030</t>
  </si>
  <si>
    <t>II-0005.0031</t>
  </si>
  <si>
    <t>II-0005.0032</t>
  </si>
  <si>
    <t>II-0005.0033</t>
  </si>
  <si>
    <t>II-0005.0034</t>
  </si>
  <si>
    <t>II-0006</t>
  </si>
  <si>
    <t>II-0006.0001</t>
  </si>
  <si>
    <t>II-0006.0002</t>
  </si>
  <si>
    <t>II-0007</t>
  </si>
  <si>
    <t>II-0007.0001</t>
  </si>
  <si>
    <t>II-0007.0002</t>
  </si>
  <si>
    <t>II-0008</t>
  </si>
  <si>
    <t>II-0009</t>
  </si>
  <si>
    <t>II-0009.0001</t>
  </si>
  <si>
    <t>PROFUNDO CON MATERIAL PETREO Y SUELO</t>
  </si>
  <si>
    <t>II-0009.0002</t>
  </si>
  <si>
    <t>PROFUNDO CON MEZCLA ASFALTICA</t>
  </si>
  <si>
    <t>II-0009.0003</t>
  </si>
  <si>
    <t>PROFUNDO CON SUELO CAL</t>
  </si>
  <si>
    <t>II-0009.0004</t>
  </si>
  <si>
    <t>PROFUNDO CON SUELO CEMENTO</t>
  </si>
  <si>
    <t>II-0009.0005</t>
  </si>
  <si>
    <t>PROFUNDO CON SUELO SELECCIONADO</t>
  </si>
  <si>
    <t>II-0009.0006</t>
  </si>
  <si>
    <t>PROFUNDO CON SUELO TRATADO C / CAL</t>
  </si>
  <si>
    <t>II-0009.0010</t>
  </si>
  <si>
    <t>SUPERFICIAL CON MEZCLA ASFALTICA</t>
  </si>
  <si>
    <t>II-0010</t>
  </si>
  <si>
    <t>II-0010.0001</t>
  </si>
  <si>
    <t>Hº  SIMPLE - TIPO A-2862</t>
  </si>
  <si>
    <t>II-0010.0002</t>
  </si>
  <si>
    <t>Hº  SIMPLE - TIPO H-8621</t>
  </si>
  <si>
    <t>II-0010.0010</t>
  </si>
  <si>
    <t>Hº ARMADO - TIPO V-331</t>
  </si>
  <si>
    <t>II-0011</t>
  </si>
  <si>
    <t>II-0011.0001</t>
  </si>
  <si>
    <t>II-0011.0010</t>
  </si>
  <si>
    <t>HORMIGON - TIPO H-8558</t>
  </si>
  <si>
    <t>II-0011.0011</t>
  </si>
  <si>
    <t>HORMIGON - TIPO H-2350</t>
  </si>
  <si>
    <t>II-0011.0012</t>
  </si>
  <si>
    <t>HORMIGON - TIPO H-7691</t>
  </si>
  <si>
    <t>II-0012</t>
  </si>
  <si>
    <t>II-0013</t>
  </si>
  <si>
    <t>II-0014</t>
  </si>
  <si>
    <t>II-0015</t>
  </si>
  <si>
    <t>II-0016</t>
  </si>
  <si>
    <t>II-0017</t>
  </si>
  <si>
    <t>II-0018</t>
  </si>
  <si>
    <t>II-0019</t>
  </si>
  <si>
    <t>II-0020</t>
  </si>
  <si>
    <t>II-0021</t>
  </si>
  <si>
    <t>II-0022</t>
  </si>
  <si>
    <t>II-0023</t>
  </si>
  <si>
    <t>II-0024</t>
  </si>
  <si>
    <t>II-0025</t>
  </si>
  <si>
    <t>II-0026</t>
  </si>
  <si>
    <t>II-0027</t>
  </si>
  <si>
    <t>II-0028</t>
  </si>
  <si>
    <t>II-0029</t>
  </si>
  <si>
    <t>II-0030</t>
  </si>
  <si>
    <t>II-0031</t>
  </si>
  <si>
    <t>II-0032</t>
  </si>
  <si>
    <t>II-0033</t>
  </si>
  <si>
    <t>II-0034</t>
  </si>
  <si>
    <t>II-0035</t>
  </si>
  <si>
    <t>II-0036</t>
  </si>
  <si>
    <t>II-0037</t>
  </si>
  <si>
    <t>II-0038</t>
  </si>
  <si>
    <t>II-0039</t>
  </si>
  <si>
    <t>II-0040</t>
  </si>
  <si>
    <t>II-0041</t>
  </si>
  <si>
    <t>II-0042</t>
  </si>
  <si>
    <t>II-0043</t>
  </si>
  <si>
    <t>II-0044</t>
  </si>
  <si>
    <t>II-0045</t>
  </si>
  <si>
    <t>II-0046</t>
  </si>
  <si>
    <t>II-0047</t>
  </si>
  <si>
    <t>II-0048</t>
  </si>
  <si>
    <t>II-0049</t>
  </si>
  <si>
    <t>II-0050</t>
  </si>
  <si>
    <t>II-0051</t>
  </si>
  <si>
    <t>II-0052</t>
  </si>
  <si>
    <t>II-0053</t>
  </si>
  <si>
    <t>II-0054</t>
  </si>
  <si>
    <t>II-0055</t>
  </si>
  <si>
    <t>II-0056</t>
  </si>
  <si>
    <t>II-0057</t>
  </si>
  <si>
    <t>II-0058</t>
  </si>
  <si>
    <t>II-0059</t>
  </si>
  <si>
    <t>II-0060</t>
  </si>
  <si>
    <t>II-0061</t>
  </si>
  <si>
    <t>II-0062</t>
  </si>
  <si>
    <t>II-0063</t>
  </si>
  <si>
    <t>II-0064</t>
  </si>
  <si>
    <t>II-0065</t>
  </si>
  <si>
    <t>II-0066</t>
  </si>
  <si>
    <t>II-0067</t>
  </si>
  <si>
    <t>II-0068</t>
  </si>
  <si>
    <t>II-0069</t>
  </si>
  <si>
    <t>II-0070</t>
  </si>
  <si>
    <t>II-0071</t>
  </si>
  <si>
    <t>II-0072</t>
  </si>
  <si>
    <t>II-0074</t>
  </si>
  <si>
    <t>II-0075</t>
  </si>
  <si>
    <t>II-0076</t>
  </si>
  <si>
    <t>II-0077</t>
  </si>
  <si>
    <t>II-0078</t>
  </si>
  <si>
    <t>II-0079</t>
  </si>
  <si>
    <t>II-0080</t>
  </si>
  <si>
    <t>II-0081</t>
  </si>
  <si>
    <t>II-0082</t>
  </si>
  <si>
    <t>II-0083</t>
  </si>
  <si>
    <t>II-0084</t>
  </si>
  <si>
    <t>II-0085</t>
  </si>
  <si>
    <t>II-0086</t>
  </si>
  <si>
    <t>II-0087</t>
  </si>
  <si>
    <t>II-0088</t>
  </si>
  <si>
    <t>II-0089</t>
  </si>
  <si>
    <t xml:space="preserve">V-384 </t>
  </si>
  <si>
    <t>II-0003.0007</t>
  </si>
  <si>
    <t>S/PLANO J-5084 - TIPO A</t>
  </si>
  <si>
    <t>S/PLANO J-5084 - TIPO B</t>
  </si>
  <si>
    <t>S/PLANO H-2840-I - TIPO A</t>
  </si>
  <si>
    <t>S/PLANO H-2840-I - TIPO B</t>
  </si>
  <si>
    <t>S/PLANO H-2840-I - TIPO C</t>
  </si>
  <si>
    <t>S/PLANO H-2840-I - TIPO D</t>
  </si>
  <si>
    <t>S/PLANO H-10209 - TIPO H-9987</t>
  </si>
  <si>
    <t>S/PLANO H-10209 - TIPO H-2993</t>
  </si>
  <si>
    <t>S/PLANO H-10235 - TIPO H-9987</t>
  </si>
  <si>
    <t>S/PLANO H-10235 - TIPO H-2993</t>
  </si>
  <si>
    <t>S/PLANO H-10236 - TIPO H-2553</t>
  </si>
  <si>
    <t>DESCRIPCIÓN EQUIPO DE PRODUCCIÓN Y RENDIMIENTO</t>
  </si>
  <si>
    <t>Equipo</t>
  </si>
  <si>
    <t>Potencia</t>
  </si>
  <si>
    <t>Costo Unitario</t>
  </si>
  <si>
    <t>Costo Total</t>
  </si>
  <si>
    <t>TOTALES</t>
  </si>
  <si>
    <t>Costo Equipos</t>
  </si>
  <si>
    <t>Rendimiento equipo de producción</t>
  </si>
  <si>
    <t>Coeficiente</t>
  </si>
  <si>
    <t>A - EQUIPOS</t>
  </si>
  <si>
    <t>C - MATERIALES</t>
  </si>
  <si>
    <t>D - TRANSPORTE</t>
  </si>
  <si>
    <t>Total D</t>
  </si>
  <si>
    <t>DATOS</t>
  </si>
  <si>
    <t>% Reparación y Repuestos de la Amortización</t>
  </si>
  <si>
    <t>Consumo de combustible por hora/HP</t>
  </si>
  <si>
    <t>% Lubricantes del Combustible</t>
  </si>
  <si>
    <t>% Eq. a Amortizar</t>
  </si>
  <si>
    <t>Vida útil camioneta en kilómetros</t>
  </si>
  <si>
    <t>|</t>
  </si>
  <si>
    <t>$ / día</t>
  </si>
  <si>
    <t>RUBRO ITEM</t>
  </si>
  <si>
    <t>fin</t>
  </si>
  <si>
    <t>Combustible</t>
  </si>
  <si>
    <t>CAMIÓN CON ACOPLADO</t>
  </si>
  <si>
    <t xml:space="preserve">MONTO DE LA OFERTA: </t>
  </si>
  <si>
    <t>Reparaciones y Repuestos</t>
  </si>
  <si>
    <t>Combustibles y Lubricantes</t>
  </si>
  <si>
    <t>Of. Especializ.</t>
  </si>
  <si>
    <t>Oficial</t>
  </si>
  <si>
    <t>Med. Oficial</t>
  </si>
  <si>
    <t>Vigilancia</t>
  </si>
  <si>
    <t xml:space="preserve">SECCION II: </t>
  </si>
  <si>
    <t xml:space="preserve">UBICACION: </t>
  </si>
  <si>
    <t>1-</t>
  </si>
  <si>
    <t>2-</t>
  </si>
  <si>
    <t>3-</t>
  </si>
  <si>
    <t>4-</t>
  </si>
  <si>
    <t>5-</t>
  </si>
  <si>
    <t>6-</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</si>
  <si>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</si>
  <si>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</si>
  <si>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</si>
  <si>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</si>
  <si>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</si>
  <si>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</si>
  <si>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</si>
  <si>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</si>
  <si>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</si>
  <si>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</si>
  <si>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</si>
  <si>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</si>
  <si>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</si>
  <si>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</si>
  <si>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</si>
  <si>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</si>
  <si>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</si>
  <si>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</si>
  <si>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</si>
  <si>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</si>
  <si>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</si>
  <si>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</si>
  <si>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</si>
  <si>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</si>
  <si>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</si>
  <si>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</si>
  <si>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</si>
  <si>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</si>
  <si>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</si>
  <si>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</si>
  <si>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</si>
  <si>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</si>
  <si>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</si>
  <si>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</si>
  <si>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</si>
  <si>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</si>
  <si>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</si>
  <si>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</si>
  <si>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</si>
  <si>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</si>
  <si>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</si>
  <si>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</si>
  <si>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</si>
  <si>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</si>
  <si>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</si>
  <si>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</si>
  <si>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</si>
  <si>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</si>
  <si>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</si>
  <si>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</si>
  <si>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</si>
  <si>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</si>
  <si>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</si>
  <si>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</si>
  <si>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</si>
  <si>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</si>
  <si>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</si>
  <si>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</si>
  <si>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</si>
  <si>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</si>
  <si>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</si>
  <si>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</si>
  <si>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</si>
  <si>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</si>
  <si>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</si>
  <si>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</si>
  <si>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</si>
  <si>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</si>
  <si>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</si>
  <si>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</si>
  <si>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</si>
  <si>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INDEC-DCTO - Inciso j)</t>
  </si>
  <si>
    <t>INDEC-PB - 94920-1</t>
  </si>
  <si>
    <t>Lubricantes</t>
  </si>
  <si>
    <t>INDEC-PB - 33360-1</t>
  </si>
  <si>
    <t>INDEC-PB - 33380-1</t>
  </si>
  <si>
    <t>Interés</t>
  </si>
  <si>
    <t xml:space="preserve">Valor porcentual de la camioneta a amortizar </t>
  </si>
  <si>
    <t>Vida útil camioneta en meses</t>
  </si>
  <si>
    <t>Costo anual en % del seguro para la camioneta -</t>
  </si>
  <si>
    <t xml:space="preserve">Costo anual en % de patente para la camioneta </t>
  </si>
  <si>
    <t>Consumo de gasoil por km para la camioneta</t>
  </si>
  <si>
    <t>Costo en % para Lubricantes respecto al combustible</t>
  </si>
  <si>
    <t>Cantidad de cubiertas para la camioneta</t>
  </si>
  <si>
    <t>Costo unitario de cámaras y cubiertas</t>
  </si>
  <si>
    <t>Vida útil cámara y cubiertas en km</t>
  </si>
  <si>
    <t>Amortizaciones</t>
  </si>
  <si>
    <t>IIEE-SJ - 101000</t>
  </si>
  <si>
    <t>IIEE-SJ - 102000</t>
  </si>
  <si>
    <t>IIEE-SJ - 103000</t>
  </si>
  <si>
    <t>INDEC-GG 51560-21</t>
  </si>
</sst>
</file>

<file path=xl/styles.xml><?xml version="1.0" encoding="utf-8"?>
<styleSheet xmlns="http://schemas.openxmlformats.org/spreadsheetml/2006/main" xmlns:mc="http://schemas.openxmlformats.org/markup-compatibility/2006" xmlns:x14ac="http://schemas.microsoft.com/office/spreadsheetml/2009/9/ac" mc:Ignorable="x14ac">
  <numFmts count="64">
    <numFmt numFmtId="44" formatCode="_-&quot;$&quot;* #,##0.00_-;\-&quot;$&quot;* #,##0.00_-;_-&quot;$&quot;* &quot;-&quot;??_-;_-@_-"/>
    <numFmt numFmtId="43" formatCode="_-* #,##0.00_-;\-* #,##0.00_-;_-* &quot;-&quot;??_-;_-@_-"/>
    <numFmt numFmtId="164" formatCode="_-&quot;$&quot;\ * #,##0.00_-;\-&quot;$&quot;\ * #,##0.00_-;_-&quot;$&quot;\ * &quot;-&quot;??_-;_-@_-"/>
    <numFmt numFmtId="165" formatCode="&quot;$&quot;\ #,##0;&quot;$&quot;\ \-#,##0"/>
    <numFmt numFmtId="166" formatCode="&quot;$&quot;\ #,##0.00;&quot;$&quot;\ \-#,##0.00"/>
    <numFmt numFmtId="167" formatCode="_ &quot;$&quot;\ * #,##0.00_ ;_ &quot;$&quot;\ * \-#,##0.00_ ;_ &quot;$&quot;\ * &quot;-&quot;??_ ;_ @_ "/>
    <numFmt numFmtId="168" formatCode="_ * #,##0.00_ ;_ * \-#,##0.00_ ;_ * &quot;-&quot;??_ ;_ @_ "/>
    <numFmt numFmtId="169" formatCode="0.0000%"/>
    <numFmt numFmtId="170" formatCode="0.00_)"/>
    <numFmt numFmtId="171" formatCode="General_)"/>
    <numFmt numFmtId="172" formatCode="#,"/>
    <numFmt numFmtId="173" formatCode="#,#00"/>
    <numFmt numFmtId="174" formatCode="#.##000"/>
    <numFmt numFmtId="175" formatCode="\$#,#00"/>
    <numFmt numFmtId="176" formatCode="#,#00\ &quot;dias corridos&quot;"/>
    <numFmt numFmtId="177" formatCode="0.000%"/>
    <numFmt numFmtId="178" formatCode="&quot;Mes &quot;#,#00\ "/>
    <numFmt numFmtId="179" formatCode="0.0\ &quot;km&quot;"/>
    <numFmt numFmtId="180" formatCode="_(* #,##0.00_);_(* \(#,##0.00\);_(* &quot;-&quot;??_);_(@_)"/>
    <numFmt numFmtId="181" formatCode="0000"/>
    <numFmt numFmtId="182" formatCode="0.000000"/>
    <numFmt numFmtId="183" formatCode="#,#00\ &quot;HP&quot;"/>
    <numFmt numFmtId="184" formatCode="0,000\ &quot;hs&quot;"/>
    <numFmt numFmtId="185" formatCode="0.00\ &quot;lts/HP&quot;"/>
    <numFmt numFmtId="186" formatCode="0.00000\ &quot;$/lts&quot;"/>
    <numFmt numFmtId="187" formatCode="0,000\ &quot;km&quot;"/>
    <numFmt numFmtId="188" formatCode="0,000\ &quot;km/mes&quot;"/>
    <numFmt numFmtId="189" formatCode="0.00\ &quot;lts/km&quot;"/>
    <numFmt numFmtId="190" formatCode="0.00\ &quot;$/un&quot;"/>
    <numFmt numFmtId="191" formatCode="#,000\ &quot;km&quot;"/>
    <numFmt numFmtId="192" formatCode="0.000\ &quot;$/hs&quot;"/>
    <numFmt numFmtId="193" formatCode="#,##0\ &quot;$ x &quot;"/>
    <numFmt numFmtId="194" formatCode="0.00\ &quot;$/hs&quot;"/>
    <numFmt numFmtId="195" formatCode="0.00&quot;/año&quot;"/>
    <numFmt numFmtId="196" formatCode="#,##0\ &quot;hs&quot;"/>
    <numFmt numFmtId="197" formatCode="0\ &quot;nº&quot;"/>
    <numFmt numFmtId="198" formatCode="0\ \ &quot;nº&quot;\ \ \ \x"/>
    <numFmt numFmtId="199" formatCode="0\ &quot;$/nº&quot;"/>
    <numFmt numFmtId="200" formatCode="0.000\ &quot;$/km&quot;"/>
    <numFmt numFmtId="201" formatCode="0.00\ &quot;$/lts&quot;"/>
    <numFmt numFmtId="202" formatCode="0.00\ &quot;lts/km&quot;\ \x"/>
    <numFmt numFmtId="203" formatCode="0.000\ &quot;$/lts&quot;\ \x"/>
    <numFmt numFmtId="204" formatCode="0.00\ &quot;= &quot;"/>
    <numFmt numFmtId="205" formatCode="0.0000\ &quot;$/km&quot;"/>
    <numFmt numFmtId="206" formatCode="0\ &quot;t&quot;"/>
    <numFmt numFmtId="207" formatCode="0\ &quot;km/h&quot;"/>
    <numFmt numFmtId="208" formatCode="0\ &quot;minutos&quot;"/>
    <numFmt numFmtId="209" formatCode="0\ &quot;tkm&quot;"/>
    <numFmt numFmtId="210" formatCode="0\ &quot;km&quot;"/>
    <numFmt numFmtId="211" formatCode="0.000"/>
    <numFmt numFmtId="212" formatCode="0.000\ "/>
    <numFmt numFmtId="213" formatCode="000"/>
    <numFmt numFmtId="214" formatCode="_-&quot;$&quot;* #,##0.000_-;\-&quot;$&quot;* #,##0.000_-;_-&quot;$&quot;* &quot;-&quot;??_-;_-@_-"/>
    <numFmt numFmtId="215" formatCode="0.000000\ &quot; /d&quot;"/>
    <numFmt numFmtId="216" formatCode="0.000000\ &quot; /HP&quot;"/>
    <numFmt numFmtId="217" formatCode="0.000000\ &quot; /mes&quot;"/>
    <numFmt numFmtId="218" formatCode="0\ &quot;un&quot;"/>
    <numFmt numFmtId="219" formatCode="0.00000\ &quot;$/km&quot;"/>
    <numFmt numFmtId="220" formatCode="#,##0.00_ ;\-#,##0.00\ "/>
    <numFmt numFmtId="221" formatCode="0.0%"/>
    <numFmt numFmtId="222" formatCode="_-* #,##0.00\ _€_-;\-* #,##0.00\ _€_-;_-* &quot;-&quot;??\ _€_-;_-@_-"/>
    <numFmt numFmtId="223" formatCode="#,##0.0"/>
    <numFmt numFmtId="224" formatCode="d\-mmmm\-yyyy"/>
    <numFmt numFmtId="225" formatCode="_ [$€-2]\ * #,##0.00_ ;_ [$€-2]\ * \-#,##0.00_ ;_ [$€-2]\ * &quot;-&quot;??_ "/>
  </numFmts>
  <fonts count="4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0"/>
      <color rgb="FFFF0000"/>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b/>
      <u/>
      <sz val="10"/>
      <name val="Arial"/>
      <family val="2"/>
    </font>
    <font>
      <sz val="9"/>
      <name val="Calibri"/>
      <family val="2"/>
      <scheme val="minor"/>
    </font>
    <font>
      <sz val="11"/>
      <color indexed="8"/>
      <name val="Calibri"/>
      <family val="2"/>
    </font>
    <font>
      <sz val="11"/>
      <name val="Calibri"/>
      <family val="2"/>
      <scheme val="minor"/>
    </font>
    <font>
      <sz val="11"/>
      <color theme="3"/>
      <name val="Calibri"/>
      <family val="2"/>
      <scheme val="minor"/>
    </font>
    <font>
      <b/>
      <u/>
      <sz val="12"/>
      <name val="Arial"/>
      <family val="2"/>
    </font>
    <font>
      <sz val="14"/>
      <name val="Arial"/>
      <family val="2"/>
    </font>
    <font>
      <b/>
      <sz val="10"/>
      <color indexed="8"/>
      <name val="Arial"/>
      <family val="2"/>
    </font>
    <font>
      <b/>
      <vertAlign val="superscript"/>
      <sz val="10"/>
      <color indexed="8"/>
      <name val="Arial"/>
      <family val="2"/>
    </font>
    <font>
      <sz val="10"/>
      <color indexed="10"/>
      <name val="Arial"/>
      <family val="2"/>
    </font>
    <font>
      <sz val="10"/>
      <name val="Calibri"/>
      <family val="2"/>
      <scheme val="minor"/>
    </font>
    <font>
      <vertAlign val="superscript"/>
      <sz val="10"/>
      <name val="Arial"/>
      <family val="2"/>
    </font>
    <font>
      <b/>
      <sz val="8"/>
      <color theme="0"/>
      <name val="Arial"/>
      <family val="2"/>
    </font>
    <font>
      <sz val="8"/>
      <color theme="0"/>
      <name val="Arial"/>
      <family val="2"/>
    </font>
    <font>
      <sz val="10"/>
      <color theme="1"/>
      <name val="Arial"/>
      <family val="2"/>
    </font>
    <font>
      <sz val="11"/>
      <color theme="1"/>
      <name val="Calibri"/>
      <family val="2"/>
    </font>
    <font>
      <sz val="10"/>
      <color indexed="8"/>
      <name val="Arial"/>
      <family val="2"/>
    </font>
    <font>
      <b/>
      <sz val="18"/>
      <name val="Arial"/>
      <family val="2"/>
    </font>
    <font>
      <sz val="10"/>
      <color rgb="FF000000"/>
      <name val="Times New Roman"/>
      <family val="1"/>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87">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style="thin">
        <color indexed="64"/>
      </left>
      <right/>
      <top style="double">
        <color indexed="64"/>
      </top>
      <bottom style="thin">
        <color indexed="64"/>
      </bottom>
      <diagonal/>
    </border>
  </borders>
  <cellStyleXfs count="69">
    <xf numFmtId="0" fontId="0" fillId="0" borderId="0"/>
    <xf numFmtId="9" fontId="6" fillId="0" borderId="0" applyFont="0" applyFill="0" applyBorder="0" applyAlignment="0" applyProtection="0"/>
    <xf numFmtId="44" fontId="16" fillId="0" borderId="0" applyFont="0" applyFill="0" applyBorder="0" applyAlignment="0" applyProtection="0"/>
    <xf numFmtId="0" fontId="5" fillId="0" borderId="0"/>
    <xf numFmtId="9" fontId="5" fillId="0" borderId="0" applyFont="0" applyFill="0" applyBorder="0" applyAlignment="0" applyProtection="0"/>
    <xf numFmtId="0" fontId="7" fillId="0" borderId="0"/>
    <xf numFmtId="0" fontId="18" fillId="0" borderId="0"/>
    <xf numFmtId="0" fontId="7" fillId="0" borderId="0"/>
    <xf numFmtId="0" fontId="20" fillId="0" borderId="0">
      <protection locked="0"/>
    </xf>
    <xf numFmtId="172" fontId="21" fillId="0" borderId="0">
      <protection locked="0"/>
    </xf>
    <xf numFmtId="172" fontId="21" fillId="0" borderId="0">
      <protection locked="0"/>
    </xf>
    <xf numFmtId="0" fontId="7" fillId="0" borderId="0" applyFont="0" applyFill="0" applyBorder="0" applyAlignment="0" applyProtection="0"/>
    <xf numFmtId="173" fontId="20" fillId="0" borderId="0">
      <protection locked="0"/>
    </xf>
    <xf numFmtId="174" fontId="20" fillId="0" borderId="0">
      <protection locked="0"/>
    </xf>
    <xf numFmtId="175" fontId="20" fillId="0" borderId="0">
      <protection locked="0"/>
    </xf>
    <xf numFmtId="0" fontId="22" fillId="0" borderId="0"/>
    <xf numFmtId="9" fontId="4" fillId="0" borderId="0" applyFont="0" applyFill="0" applyBorder="0" applyAlignment="0" applyProtection="0"/>
    <xf numFmtId="4" fontId="25" fillId="0" borderId="0" applyFont="0" applyFill="0" applyBorder="0" applyAlignment="0" applyProtection="0"/>
    <xf numFmtId="3" fontId="25" fillId="0" borderId="0" applyFont="0" applyFill="0" applyBorder="0" applyAlignment="0" applyProtection="0"/>
    <xf numFmtId="0" fontId="3" fillId="0" borderId="0"/>
    <xf numFmtId="0" fontId="7" fillId="0" borderId="0"/>
    <xf numFmtId="43" fontId="7" fillId="0" borderId="0" applyFont="0" applyFill="0" applyBorder="0" applyAlignment="0" applyProtection="0"/>
    <xf numFmtId="168" fontId="28"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44" fontId="7" fillId="0" borderId="0" applyFont="0" applyFill="0" applyBorder="0" applyAlignment="0" applyProtection="0"/>
    <xf numFmtId="9" fontId="2" fillId="0" borderId="0" applyFont="0" applyFill="0" applyBorder="0" applyAlignment="0" applyProtection="0"/>
    <xf numFmtId="0" fontId="7"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7" fontId="28" fillId="0" borderId="0" applyFont="0" applyFill="0" applyBorder="0" applyAlignment="0" applyProtection="0"/>
    <xf numFmtId="0" fontId="41" fillId="0" borderId="0"/>
    <xf numFmtId="168" fontId="28" fillId="0" borderId="0" applyFont="0" applyFill="0" applyBorder="0" applyAlignment="0" applyProtection="0"/>
    <xf numFmtId="0" fontId="1" fillId="0" borderId="0"/>
    <xf numFmtId="0" fontId="7" fillId="0" borderId="0"/>
    <xf numFmtId="0" fontId="40" fillId="0" borderId="0"/>
    <xf numFmtId="0" fontId="13" fillId="0" borderId="0" applyNumberFormat="0" applyFill="0" applyBorder="0" applyAlignment="0" applyProtection="0"/>
    <xf numFmtId="0" fontId="43" fillId="0" borderId="0" applyNumberFormat="0" applyFill="0" applyBorder="0" applyAlignment="0" applyProtection="0"/>
    <xf numFmtId="224" fontId="7" fillId="0" borderId="0" applyFill="0" applyBorder="0" applyAlignment="0" applyProtection="0"/>
    <xf numFmtId="2" fontId="7" fillId="0" borderId="0" applyFill="0" applyBorder="0" applyAlignment="0" applyProtection="0"/>
    <xf numFmtId="222" fontId="7" fillId="0" borderId="0" applyFont="0" applyFill="0" applyBorder="0" applyAlignment="0" applyProtection="0"/>
    <xf numFmtId="165" fontId="7" fillId="0" borderId="0" applyFill="0" applyBorder="0" applyAlignment="0" applyProtection="0"/>
    <xf numFmtId="0" fontId="7" fillId="0" borderId="0"/>
    <xf numFmtId="166" fontId="7" fillId="0" borderId="0" applyFill="0" applyBorder="0" applyAlignment="0" applyProtection="0"/>
    <xf numFmtId="167" fontId="42" fillId="0" borderId="0" applyFont="0" applyFill="0" applyBorder="0" applyAlignment="0" applyProtection="0"/>
    <xf numFmtId="0" fontId="7" fillId="0" borderId="0"/>
    <xf numFmtId="0" fontId="1" fillId="0" borderId="0"/>
    <xf numFmtId="0" fontId="44" fillId="0" borderId="0"/>
    <xf numFmtId="0" fontId="1" fillId="0" borderId="0"/>
    <xf numFmtId="0" fontId="40" fillId="0" borderId="0"/>
    <xf numFmtId="9" fontId="7" fillId="0" borderId="0" applyFont="0" applyFill="0" applyBorder="0" applyAlignment="0" applyProtection="0"/>
    <xf numFmtId="9" fontId="42" fillId="0" borderId="0" applyFont="0" applyFill="0" applyBorder="0" applyAlignment="0" applyProtection="0"/>
    <xf numFmtId="223" fontId="7" fillId="0" borderId="0" applyFill="0" applyBorder="0" applyAlignment="0" applyProtection="0"/>
    <xf numFmtId="3" fontId="7" fillId="0" borderId="0" applyFill="0" applyBorder="0" applyAlignment="0" applyProtection="0"/>
    <xf numFmtId="0" fontId="7" fillId="0" borderId="3" applyNumberFormat="0" applyFill="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41" fillId="0" borderId="0"/>
    <xf numFmtId="168" fontId="28" fillId="0" borderId="0" applyFont="0" applyFill="0" applyBorder="0" applyAlignment="0" applyProtection="0"/>
    <xf numFmtId="225" fontId="7" fillId="0" borderId="0" applyFont="0" applyFill="0" applyBorder="0" applyAlignment="0" applyProtection="0"/>
    <xf numFmtId="167" fontId="7" fillId="0" borderId="0" applyFont="0" applyFill="0" applyBorder="0" applyAlignment="0" applyProtection="0"/>
  </cellStyleXfs>
  <cellXfs count="648">
    <xf numFmtId="0" fontId="0" fillId="0" borderId="0" xfId="0"/>
    <xf numFmtId="0" fontId="5" fillId="0" borderId="0" xfId="3"/>
    <xf numFmtId="0" fontId="7" fillId="0" borderId="0" xfId="7" applyFill="1"/>
    <xf numFmtId="171" fontId="7" fillId="0" borderId="0" xfId="7" applyNumberFormat="1" applyFill="1" applyAlignment="1" applyProtection="1">
      <alignment horizontal="left"/>
    </xf>
    <xf numFmtId="39" fontId="7" fillId="0" borderId="0" xfId="7" applyNumberFormat="1" applyFill="1" applyProtection="1"/>
    <xf numFmtId="0" fontId="7" fillId="0" borderId="0" xfId="7"/>
    <xf numFmtId="171" fontId="7" fillId="0" borderId="0" xfId="7" applyNumberFormat="1" applyFill="1" applyProtection="1"/>
    <xf numFmtId="171" fontId="7" fillId="0" borderId="0" xfId="7" applyNumberFormat="1" applyFill="1" applyAlignment="1" applyProtection="1"/>
    <xf numFmtId="171" fontId="7" fillId="0" borderId="0" xfId="7" applyNumberFormat="1" applyAlignment="1" applyProtection="1">
      <alignment horizontal="left"/>
    </xf>
    <xf numFmtId="171" fontId="7" fillId="0" borderId="0" xfId="7" applyNumberFormat="1" applyProtection="1"/>
    <xf numFmtId="171" fontId="7" fillId="0" borderId="0" xfId="7" quotePrefix="1" applyNumberFormat="1" applyFill="1" applyAlignment="1" applyProtection="1">
      <alignment horizontal="left"/>
    </xf>
    <xf numFmtId="171" fontId="7" fillId="0" borderId="0" xfId="7" quotePrefix="1" applyNumberFormat="1" applyAlignment="1" applyProtection="1">
      <alignment horizontal="left"/>
    </xf>
    <xf numFmtId="171" fontId="7" fillId="0" borderId="0" xfId="7" applyNumberFormat="1" applyFill="1" applyAlignment="1" applyProtection="1">
      <alignment horizontal="right"/>
    </xf>
    <xf numFmtId="39" fontId="7" fillId="0" borderId="0" xfId="7" applyNumberFormat="1" applyFill="1" applyAlignment="1" applyProtection="1"/>
    <xf numFmtId="0" fontId="7" fillId="0" borderId="0" xfId="0" applyFont="1" applyFill="1" applyAlignment="1" applyProtection="1">
      <alignment vertical="center"/>
      <protection hidden="1"/>
    </xf>
    <xf numFmtId="0" fontId="0" fillId="0" borderId="0" xfId="0" applyFill="1" applyAlignment="1" applyProtection="1">
      <alignment vertical="center"/>
      <protection hidden="1"/>
    </xf>
    <xf numFmtId="0" fontId="13" fillId="0" borderId="0" xfId="0" applyFont="1" applyFill="1" applyBorder="1" applyAlignment="1" applyProtection="1">
      <alignment vertical="center"/>
      <protection hidden="1"/>
    </xf>
    <xf numFmtId="0" fontId="9" fillId="0" borderId="0" xfId="0" applyFont="1" applyFill="1" applyBorder="1" applyAlignment="1" applyProtection="1">
      <alignment vertical="center"/>
      <protection hidden="1"/>
    </xf>
    <xf numFmtId="0" fontId="0" fillId="0" borderId="0" xfId="0" applyFill="1" applyBorder="1" applyAlignment="1" applyProtection="1">
      <alignment vertical="center"/>
      <protection hidden="1"/>
    </xf>
    <xf numFmtId="0" fontId="7" fillId="0" borderId="0" xfId="7" applyFill="1" applyBorder="1" applyAlignment="1" applyProtection="1">
      <alignment vertical="center"/>
      <protection hidden="1"/>
    </xf>
    <xf numFmtId="167" fontId="11" fillId="0" borderId="0" xfId="0" applyNumberFormat="1" applyFont="1" applyFill="1" applyBorder="1" applyAlignment="1" applyProtection="1">
      <alignment horizontal="right" vertical="center"/>
      <protection hidden="1"/>
    </xf>
    <xf numFmtId="10" fontId="11" fillId="0" borderId="0" xfId="0" applyNumberFormat="1" applyFont="1" applyFill="1" applyBorder="1" applyAlignment="1" applyProtection="1">
      <alignment horizontal="right" vertical="center"/>
      <protection hidden="1"/>
    </xf>
    <xf numFmtId="167" fontId="14" fillId="0" borderId="0" xfId="0" applyNumberFormat="1" applyFont="1" applyFill="1" applyBorder="1" applyAlignment="1" applyProtection="1">
      <alignment horizontal="right" vertical="center"/>
      <protection hidden="1"/>
    </xf>
    <xf numFmtId="0" fontId="0" fillId="0" borderId="0" xfId="0" applyFill="1" applyAlignment="1" applyProtection="1">
      <alignment horizontal="right" vertical="center"/>
      <protection hidden="1"/>
    </xf>
    <xf numFmtId="0" fontId="13" fillId="0" borderId="0" xfId="0" applyFont="1" applyFill="1" applyAlignment="1" applyProtection="1">
      <alignment vertical="center"/>
      <protection hidden="1"/>
    </xf>
    <xf numFmtId="44" fontId="7" fillId="0" borderId="0" xfId="0" applyNumberFormat="1" applyFont="1" applyFill="1" applyBorder="1" applyAlignment="1" applyProtection="1">
      <alignment vertical="center"/>
      <protection hidden="1"/>
    </xf>
    <xf numFmtId="0" fontId="15" fillId="0" borderId="0" xfId="0" applyFont="1" applyFill="1" applyBorder="1" applyAlignment="1" applyProtection="1">
      <alignment vertical="center"/>
      <protection hidden="1"/>
    </xf>
    <xf numFmtId="0" fontId="12" fillId="0" borderId="0" xfId="7" applyFont="1" applyFill="1" applyAlignment="1" applyProtection="1">
      <alignment vertical="center"/>
      <protection hidden="1"/>
    </xf>
    <xf numFmtId="0" fontId="12" fillId="0" borderId="0" xfId="7" applyFont="1" applyFill="1" applyBorder="1" applyAlignment="1" applyProtection="1">
      <alignment vertical="center"/>
      <protection hidden="1"/>
    </xf>
    <xf numFmtId="44" fontId="12" fillId="0" borderId="0" xfId="7" applyNumberFormat="1" applyFont="1" applyFill="1" applyBorder="1" applyAlignment="1" applyProtection="1">
      <alignment vertical="center"/>
      <protection hidden="1"/>
    </xf>
    <xf numFmtId="0" fontId="0" fillId="0" borderId="13" xfId="0" applyFill="1" applyBorder="1" applyAlignment="1" applyProtection="1">
      <alignment vertical="center"/>
      <protection hidden="1"/>
    </xf>
    <xf numFmtId="0" fontId="0" fillId="0" borderId="9" xfId="0" applyFill="1" applyBorder="1" applyAlignment="1" applyProtection="1">
      <alignment vertical="center"/>
      <protection hidden="1"/>
    </xf>
    <xf numFmtId="0" fontId="13" fillId="0" borderId="0" xfId="7" applyFont="1" applyFill="1" applyBorder="1" applyAlignment="1" applyProtection="1">
      <alignment vertical="center"/>
      <protection hidden="1"/>
    </xf>
    <xf numFmtId="0" fontId="19" fillId="0" borderId="0" xfId="7" applyFont="1" applyFill="1" applyBorder="1" applyAlignment="1" applyProtection="1">
      <alignment vertical="center"/>
      <protection hidden="1"/>
    </xf>
    <xf numFmtId="44" fontId="19" fillId="0" borderId="0" xfId="7" applyNumberFormat="1" applyFont="1" applyFill="1" applyBorder="1" applyAlignment="1" applyProtection="1">
      <alignment vertical="center"/>
      <protection hidden="1"/>
    </xf>
    <xf numFmtId="0" fontId="11" fillId="0" borderId="13" xfId="0" applyFont="1" applyFill="1" applyBorder="1" applyAlignment="1" applyProtection="1">
      <alignment horizontal="center" vertical="center"/>
      <protection hidden="1"/>
    </xf>
    <xf numFmtId="0" fontId="7" fillId="0" borderId="13" xfId="0" applyFont="1" applyFill="1" applyBorder="1" applyAlignment="1" applyProtection="1">
      <alignment horizontal="left" vertical="center"/>
      <protection hidden="1"/>
    </xf>
    <xf numFmtId="0" fontId="7" fillId="0" borderId="19" xfId="0" applyFont="1" applyFill="1" applyBorder="1" applyAlignment="1" applyProtection="1">
      <alignment horizontal="left" vertical="center" wrapText="1"/>
      <protection hidden="1"/>
    </xf>
    <xf numFmtId="4" fontId="7" fillId="0" borderId="9" xfId="0" applyNumberFormat="1" applyFont="1" applyFill="1" applyBorder="1" applyAlignment="1" applyProtection="1">
      <alignment horizontal="center" vertical="center"/>
      <protection hidden="1"/>
    </xf>
    <xf numFmtId="169" fontId="7" fillId="0" borderId="9" xfId="1" applyNumberFormat="1" applyFont="1" applyFill="1" applyBorder="1" applyAlignment="1" applyProtection="1">
      <alignment vertical="center"/>
      <protection hidden="1"/>
    </xf>
    <xf numFmtId="0" fontId="12" fillId="0" borderId="16" xfId="0" applyFont="1" applyFill="1" applyBorder="1" applyAlignment="1" applyProtection="1">
      <alignment horizontal="center" vertical="center"/>
      <protection hidden="1"/>
    </xf>
    <xf numFmtId="44" fontId="11" fillId="0" borderId="9" xfId="0" applyNumberFormat="1" applyFont="1" applyFill="1" applyBorder="1" applyAlignment="1" applyProtection="1">
      <alignment vertical="center"/>
      <protection hidden="1"/>
    </xf>
    <xf numFmtId="169" fontId="11" fillId="0" borderId="9" xfId="1" applyNumberFormat="1" applyFont="1" applyFill="1" applyBorder="1" applyAlignment="1" applyProtection="1">
      <alignment vertical="center"/>
      <protection hidden="1"/>
    </xf>
    <xf numFmtId="44" fontId="0" fillId="0" borderId="0" xfId="0" applyNumberFormat="1" applyFill="1" applyAlignment="1" applyProtection="1">
      <alignment vertical="center"/>
      <protection hidden="1"/>
    </xf>
    <xf numFmtId="0" fontId="13" fillId="0" borderId="3" xfId="0" applyFont="1" applyFill="1" applyBorder="1" applyAlignment="1" applyProtection="1">
      <alignment horizontal="left" vertical="center"/>
      <protection hidden="1"/>
    </xf>
    <xf numFmtId="0" fontId="11" fillId="0" borderId="3" xfId="0" applyFont="1" applyFill="1" applyBorder="1" applyAlignment="1" applyProtection="1">
      <alignment horizontal="right" vertical="center"/>
      <protection hidden="1"/>
    </xf>
    <xf numFmtId="0" fontId="0" fillId="0" borderId="3" xfId="0" applyFill="1" applyBorder="1" applyAlignment="1" applyProtection="1">
      <alignment vertical="center"/>
      <protection hidden="1"/>
    </xf>
    <xf numFmtId="0" fontId="11" fillId="0" borderId="3" xfId="0" applyFont="1" applyFill="1" applyBorder="1" applyAlignment="1" applyProtection="1">
      <alignment vertical="center"/>
      <protection hidden="1"/>
    </xf>
    <xf numFmtId="44" fontId="11" fillId="0" borderId="4" xfId="0" applyNumberFormat="1" applyFont="1" applyFill="1" applyBorder="1" applyAlignment="1" applyProtection="1">
      <alignment vertical="center"/>
      <protection hidden="1"/>
    </xf>
    <xf numFmtId="10" fontId="11" fillId="0" borderId="0" xfId="0" applyNumberFormat="1" applyFont="1" applyFill="1" applyBorder="1" applyAlignment="1" applyProtection="1">
      <alignment horizontal="left" vertical="center"/>
      <protection hidden="1"/>
    </xf>
    <xf numFmtId="0" fontId="11" fillId="0" borderId="0" xfId="0" applyFont="1" applyFill="1" applyBorder="1" applyAlignment="1" applyProtection="1">
      <alignment vertical="center"/>
      <protection hidden="1"/>
    </xf>
    <xf numFmtId="44" fontId="11" fillId="0" borderId="1" xfId="0" applyNumberFormat="1" applyFont="1" applyFill="1" applyBorder="1" applyAlignment="1" applyProtection="1">
      <alignment vertical="center"/>
      <protection hidden="1"/>
    </xf>
    <xf numFmtId="0" fontId="13" fillId="0" borderId="0" xfId="0" applyFont="1" applyFill="1" applyBorder="1" applyAlignment="1" applyProtection="1">
      <alignment horizontal="left" vertical="center"/>
      <protection hidden="1"/>
    </xf>
    <xf numFmtId="10" fontId="11" fillId="0" borderId="7" xfId="0" applyNumberFormat="1" applyFont="1" applyFill="1" applyBorder="1" applyAlignment="1" applyProtection="1">
      <alignment horizontal="left" vertical="center"/>
      <protection hidden="1"/>
    </xf>
    <xf numFmtId="10" fontId="11" fillId="0" borderId="7" xfId="0" applyNumberFormat="1" applyFont="1" applyFill="1" applyBorder="1" applyAlignment="1" applyProtection="1">
      <alignment horizontal="right" vertical="center"/>
      <protection hidden="1"/>
    </xf>
    <xf numFmtId="0" fontId="11" fillId="0" borderId="7" xfId="0" applyFont="1" applyFill="1" applyBorder="1" applyAlignment="1" applyProtection="1">
      <alignment vertical="center"/>
      <protection hidden="1"/>
    </xf>
    <xf numFmtId="44" fontId="11" fillId="0" borderId="8" xfId="0" applyNumberFormat="1" applyFont="1" applyFill="1" applyBorder="1" applyAlignment="1" applyProtection="1">
      <alignment vertical="center"/>
      <protection hidden="1"/>
    </xf>
    <xf numFmtId="0" fontId="13" fillId="0" borderId="0" xfId="0" applyFont="1" applyFill="1" applyBorder="1" applyAlignment="1" applyProtection="1">
      <alignment horizontal="right" vertical="center"/>
      <protection hidden="1"/>
    </xf>
    <xf numFmtId="10" fontId="0" fillId="0" borderId="0" xfId="1" applyNumberFormat="1" applyFont="1" applyFill="1" applyBorder="1" applyAlignment="1" applyProtection="1">
      <alignment vertical="center"/>
      <protection hidden="1"/>
    </xf>
    <xf numFmtId="44" fontId="11" fillId="0" borderId="0" xfId="0" applyNumberFormat="1" applyFont="1" applyFill="1" applyBorder="1" applyAlignment="1" applyProtection="1">
      <alignment vertical="center"/>
      <protection hidden="1"/>
    </xf>
    <xf numFmtId="0" fontId="9" fillId="0" borderId="0" xfId="0" applyFont="1" applyFill="1" applyBorder="1" applyAlignment="1" applyProtection="1">
      <alignment horizontal="left" vertical="center"/>
      <protection hidden="1"/>
    </xf>
    <xf numFmtId="0" fontId="11" fillId="0" borderId="0" xfId="0" applyFont="1" applyFill="1" applyAlignment="1" applyProtection="1">
      <alignment horizontal="right" vertical="center"/>
      <protection hidden="1"/>
    </xf>
    <xf numFmtId="0" fontId="11" fillId="0" borderId="0" xfId="0" applyFont="1" applyFill="1" applyBorder="1" applyAlignment="1" applyProtection="1">
      <alignment horizontal="right" vertical="center"/>
      <protection hidden="1"/>
    </xf>
    <xf numFmtId="49" fontId="7" fillId="0" borderId="16" xfId="0" applyNumberFormat="1" applyFont="1" applyFill="1" applyBorder="1" applyAlignment="1" applyProtection="1">
      <alignment horizontal="center" vertical="center"/>
      <protection hidden="1"/>
    </xf>
    <xf numFmtId="0" fontId="7" fillId="0" borderId="16" xfId="0" applyFont="1" applyFill="1" applyBorder="1" applyAlignment="1" applyProtection="1">
      <alignment horizontal="left" vertical="center"/>
      <protection hidden="1"/>
    </xf>
    <xf numFmtId="0" fontId="7" fillId="0" borderId="16" xfId="0" applyFont="1" applyFill="1" applyBorder="1" applyAlignment="1" applyProtection="1">
      <alignment horizontal="left" vertical="center" wrapText="1"/>
      <protection hidden="1"/>
    </xf>
    <xf numFmtId="4" fontId="7" fillId="0" borderId="16" xfId="0" applyNumberFormat="1" applyFont="1" applyFill="1" applyBorder="1" applyAlignment="1" applyProtection="1">
      <alignment horizontal="center" vertical="center"/>
      <protection hidden="1"/>
    </xf>
    <xf numFmtId="44" fontId="7" fillId="0" borderId="16" xfId="0" applyNumberFormat="1" applyFont="1" applyFill="1" applyBorder="1" applyAlignment="1" applyProtection="1">
      <alignment vertical="center"/>
      <protection hidden="1"/>
    </xf>
    <xf numFmtId="169" fontId="7" fillId="0" borderId="19" xfId="1" applyNumberFormat="1" applyFont="1" applyFill="1" applyBorder="1" applyAlignment="1" applyProtection="1">
      <alignment vertical="center"/>
      <protection hidden="1"/>
    </xf>
    <xf numFmtId="0" fontId="11" fillId="0" borderId="16" xfId="0" applyFont="1" applyFill="1" applyBorder="1" applyAlignment="1" applyProtection="1">
      <alignment horizontal="center" vertical="center" wrapText="1"/>
      <protection hidden="1"/>
    </xf>
    <xf numFmtId="0" fontId="11" fillId="0" borderId="19" xfId="0" applyFont="1" applyFill="1" applyBorder="1" applyAlignment="1" applyProtection="1">
      <alignment horizontal="center" vertical="center" wrapText="1"/>
      <protection hidden="1"/>
    </xf>
    <xf numFmtId="0" fontId="10" fillId="0" borderId="0" xfId="7" applyFont="1" applyBorder="1" applyAlignment="1">
      <alignment vertical="center"/>
    </xf>
    <xf numFmtId="0" fontId="10" fillId="0" borderId="0" xfId="7" applyFont="1" applyBorder="1" applyAlignment="1">
      <alignment horizontal="center" vertical="center"/>
    </xf>
    <xf numFmtId="0" fontId="8" fillId="0" borderId="0" xfId="7" applyFont="1" applyBorder="1" applyAlignment="1">
      <alignment horizontal="center" vertical="center"/>
    </xf>
    <xf numFmtId="0" fontId="8" fillId="0" borderId="0" xfId="7" applyFont="1" applyBorder="1" applyAlignment="1">
      <alignment horizontal="center" vertical="center" wrapText="1"/>
    </xf>
    <xf numFmtId="0" fontId="8" fillId="0" borderId="0" xfId="7" applyFont="1" applyBorder="1" applyAlignment="1">
      <alignment vertical="center"/>
    </xf>
    <xf numFmtId="0" fontId="8" fillId="0" borderId="0" xfId="7" applyFont="1" applyBorder="1" applyAlignment="1">
      <alignment horizontal="right" vertical="center"/>
    </xf>
    <xf numFmtId="0" fontId="8" fillId="0" borderId="0" xfId="7" applyFont="1" applyBorder="1" applyAlignment="1">
      <alignment horizontal="left" vertical="center"/>
    </xf>
    <xf numFmtId="0" fontId="8" fillId="0" borderId="0" xfId="7" quotePrefix="1" applyFont="1" applyBorder="1" applyAlignment="1">
      <alignment horizontal="left" vertical="center"/>
    </xf>
    <xf numFmtId="0" fontId="8" fillId="0" borderId="0" xfId="19" applyFont="1" applyBorder="1" applyAlignment="1">
      <alignment vertical="center"/>
    </xf>
    <xf numFmtId="0" fontId="8" fillId="0" borderId="0" xfId="19" applyFont="1" applyBorder="1" applyAlignment="1">
      <alignment horizontal="center" vertical="center"/>
    </xf>
    <xf numFmtId="0" fontId="10" fillId="2" borderId="0" xfId="19" applyFont="1" applyFill="1" applyBorder="1" applyAlignment="1">
      <alignment vertical="center"/>
    </xf>
    <xf numFmtId="49" fontId="8" fillId="0" borderId="0" xfId="19" applyNumberFormat="1" applyFont="1" applyBorder="1" applyAlignment="1">
      <alignment vertical="center"/>
    </xf>
    <xf numFmtId="0" fontId="8" fillId="0" borderId="0" xfId="19" applyFont="1" applyBorder="1" applyAlignment="1">
      <alignment horizontal="left" vertical="center"/>
    </xf>
    <xf numFmtId="0" fontId="10" fillId="2" borderId="0" xfId="7" applyFont="1" applyFill="1" applyBorder="1" applyAlignment="1">
      <alignment vertical="center"/>
    </xf>
    <xf numFmtId="0" fontId="10" fillId="2" borderId="0" xfId="7" applyFont="1" applyFill="1" applyBorder="1" applyAlignment="1">
      <alignment horizontal="center" vertical="center"/>
    </xf>
    <xf numFmtId="0" fontId="8" fillId="2" borderId="0" xfId="7" applyFont="1" applyFill="1" applyBorder="1" applyAlignment="1">
      <alignment vertical="center"/>
    </xf>
    <xf numFmtId="0" fontId="8" fillId="2" borderId="0" xfId="7" quotePrefix="1" applyFont="1" applyFill="1" applyBorder="1" applyAlignment="1" applyProtection="1">
      <alignment horizontal="center" vertical="center"/>
    </xf>
    <xf numFmtId="0" fontId="8" fillId="2" borderId="0" xfId="7" quotePrefix="1" applyFont="1" applyFill="1" applyBorder="1" applyAlignment="1" applyProtection="1">
      <alignment horizontal="left" vertical="center"/>
    </xf>
    <xf numFmtId="0" fontId="8" fillId="2" borderId="0" xfId="7" applyFont="1" applyFill="1" applyBorder="1" applyAlignment="1">
      <alignment horizontal="center" vertical="center"/>
    </xf>
    <xf numFmtId="0" fontId="10" fillId="2" borderId="0" xfId="7" applyFont="1" applyFill="1" applyBorder="1" applyAlignment="1" applyProtection="1">
      <alignment horizontal="left" vertical="center"/>
    </xf>
    <xf numFmtId="0" fontId="8" fillId="2" borderId="0" xfId="7" applyFont="1" applyFill="1" applyBorder="1" applyAlignment="1">
      <alignment horizontal="right" vertical="center"/>
    </xf>
    <xf numFmtId="0" fontId="8" fillId="2" borderId="0" xfId="7" applyFont="1" applyFill="1" applyBorder="1" applyAlignment="1" applyProtection="1">
      <alignment horizontal="left" vertical="center"/>
    </xf>
    <xf numFmtId="0" fontId="8" fillId="2" borderId="0" xfId="19" applyFont="1" applyFill="1" applyBorder="1" applyAlignment="1">
      <alignment vertical="center"/>
    </xf>
    <xf numFmtId="0" fontId="8" fillId="2" borderId="0" xfId="19" applyFont="1" applyFill="1" applyBorder="1" applyAlignment="1">
      <alignment horizontal="center" vertical="center"/>
    </xf>
    <xf numFmtId="0" fontId="10" fillId="2" borderId="0" xfId="19" applyFont="1" applyFill="1" applyBorder="1" applyAlignment="1">
      <alignment horizontal="center" vertical="center"/>
    </xf>
    <xf numFmtId="0" fontId="8" fillId="2" borderId="0" xfId="19" quotePrefix="1" applyFont="1" applyFill="1" applyBorder="1" applyAlignment="1" applyProtection="1">
      <alignment horizontal="center" vertical="center"/>
    </xf>
    <xf numFmtId="0" fontId="8" fillId="2" borderId="0" xfId="19" quotePrefix="1" applyFont="1" applyFill="1" applyBorder="1" applyAlignment="1" applyProtection="1">
      <alignment horizontal="left" vertical="center"/>
    </xf>
    <xf numFmtId="0" fontId="10" fillId="2" borderId="0" xfId="19" applyFont="1" applyFill="1" applyBorder="1" applyAlignment="1">
      <alignment vertical="center" wrapText="1"/>
    </xf>
    <xf numFmtId="0" fontId="8" fillId="0" borderId="0" xfId="19" applyFont="1" applyFill="1" applyBorder="1" applyAlignment="1" applyProtection="1">
      <alignment horizontal="left" vertical="center"/>
    </xf>
    <xf numFmtId="0" fontId="8" fillId="2" borderId="0" xfId="7" applyFont="1" applyFill="1" applyBorder="1" applyAlignment="1">
      <alignment horizontal="center" vertical="center" wrapText="1"/>
    </xf>
    <xf numFmtId="0" fontId="8" fillId="2" borderId="0" xfId="7" applyFont="1" applyFill="1" applyBorder="1" applyAlignment="1">
      <alignment horizontal="left" vertical="center"/>
    </xf>
    <xf numFmtId="0" fontId="8" fillId="2" borderId="0" xfId="7" applyFont="1" applyFill="1" applyBorder="1" applyAlignment="1" applyProtection="1">
      <alignment vertical="center"/>
    </xf>
    <xf numFmtId="0" fontId="8" fillId="2" borderId="0" xfId="7" quotePrefix="1" applyFont="1" applyFill="1" applyBorder="1" applyAlignment="1" applyProtection="1">
      <alignment vertical="center"/>
    </xf>
    <xf numFmtId="1" fontId="10" fillId="2" borderId="0" xfId="19" applyNumberFormat="1" applyFont="1" applyFill="1" applyBorder="1" applyAlignment="1">
      <alignment vertical="center" wrapText="1"/>
    </xf>
    <xf numFmtId="1" fontId="10" fillId="2" borderId="0" xfId="19" applyNumberFormat="1" applyFont="1" applyFill="1" applyBorder="1" applyAlignment="1">
      <alignment horizontal="center" vertical="center" wrapText="1"/>
    </xf>
    <xf numFmtId="4" fontId="8" fillId="2" borderId="0" xfId="19" applyNumberFormat="1" applyFont="1" applyFill="1" applyBorder="1" applyAlignment="1">
      <alignment vertical="center"/>
    </xf>
    <xf numFmtId="1" fontId="10" fillId="2" borderId="0" xfId="19" applyNumberFormat="1" applyFont="1" applyFill="1" applyBorder="1" applyAlignment="1">
      <alignment horizontal="right" vertical="center"/>
    </xf>
    <xf numFmtId="4" fontId="10" fillId="2" borderId="0" xfId="19" applyNumberFormat="1" applyFont="1" applyFill="1" applyBorder="1" applyAlignment="1">
      <alignment vertical="center"/>
    </xf>
    <xf numFmtId="1" fontId="8" fillId="2" borderId="0" xfId="19" applyNumberFormat="1" applyFont="1" applyFill="1" applyBorder="1" applyAlignment="1">
      <alignment horizontal="right" vertical="center"/>
    </xf>
    <xf numFmtId="1" fontId="8" fillId="2" borderId="0" xfId="19" applyNumberFormat="1" applyFont="1" applyFill="1" applyBorder="1" applyAlignment="1">
      <alignment vertical="center"/>
    </xf>
    <xf numFmtId="1" fontId="8" fillId="2" borderId="0" xfId="19" applyNumberFormat="1" applyFont="1" applyFill="1" applyBorder="1" applyAlignment="1">
      <alignment horizontal="center" vertical="center"/>
    </xf>
    <xf numFmtId="0" fontId="8" fillId="0" borderId="0" xfId="19" applyFont="1" applyFill="1" applyBorder="1" applyAlignment="1">
      <alignment horizontal="center" vertical="center"/>
    </xf>
    <xf numFmtId="0" fontId="8" fillId="2" borderId="0" xfId="19" applyFont="1" applyFill="1" applyBorder="1" applyAlignment="1">
      <alignment horizontal="center" vertical="center" wrapText="1"/>
    </xf>
    <xf numFmtId="0" fontId="8" fillId="0" borderId="0" xfId="19" applyFont="1" applyFill="1" applyBorder="1" applyAlignment="1">
      <alignment vertical="center"/>
    </xf>
    <xf numFmtId="49" fontId="8" fillId="2" borderId="0" xfId="19" applyNumberFormat="1" applyFont="1" applyFill="1" applyBorder="1" applyAlignment="1">
      <alignment horizontal="center" vertical="center"/>
    </xf>
    <xf numFmtId="1" fontId="8" fillId="0" borderId="0" xfId="19" applyNumberFormat="1" applyFont="1" applyFill="1" applyBorder="1" applyAlignment="1">
      <alignment horizontal="center" vertical="center"/>
    </xf>
    <xf numFmtId="0" fontId="8" fillId="0" borderId="0" xfId="7" applyFont="1" applyBorder="1" applyAlignment="1"/>
    <xf numFmtId="0" fontId="8" fillId="0" borderId="0" xfId="7" applyFont="1" applyBorder="1" applyAlignment="1">
      <alignment horizontal="center"/>
    </xf>
    <xf numFmtId="0" fontId="26" fillId="0" borderId="0" xfId="20" applyFont="1" applyAlignment="1">
      <alignment horizontal="center"/>
    </xf>
    <xf numFmtId="0" fontId="26" fillId="0" borderId="0" xfId="20" applyFont="1" applyAlignment="1"/>
    <xf numFmtId="179" fontId="8" fillId="0" borderId="0" xfId="7" applyNumberFormat="1" applyFont="1" applyBorder="1" applyAlignment="1">
      <alignment horizontal="center" vertical="center"/>
    </xf>
    <xf numFmtId="0" fontId="27" fillId="0" borderId="0" xfId="20" applyFont="1" applyFill="1" applyAlignment="1">
      <alignment vertical="center"/>
    </xf>
    <xf numFmtId="0" fontId="17" fillId="0" borderId="12" xfId="7" applyFont="1" applyFill="1" applyBorder="1" applyAlignment="1" applyProtection="1">
      <alignment horizontal="center" vertical="center"/>
      <protection hidden="1"/>
    </xf>
    <xf numFmtId="0" fontId="17" fillId="0" borderId="14" xfId="7" applyFont="1" applyFill="1" applyBorder="1" applyAlignment="1" applyProtection="1">
      <alignment horizontal="center" vertical="center"/>
      <protection hidden="1"/>
    </xf>
    <xf numFmtId="0" fontId="12" fillId="0" borderId="14" xfId="7" applyFont="1" applyFill="1" applyBorder="1" applyAlignment="1" applyProtection="1">
      <alignment vertical="center"/>
      <protection hidden="1"/>
    </xf>
    <xf numFmtId="9" fontId="12" fillId="0" borderId="9" xfId="7" applyNumberFormat="1" applyFont="1" applyFill="1" applyBorder="1" applyAlignment="1" applyProtection="1">
      <alignment vertical="center"/>
      <protection hidden="1"/>
    </xf>
    <xf numFmtId="9" fontId="12" fillId="0" borderId="14" xfId="16" applyNumberFormat="1" applyFont="1" applyFill="1" applyBorder="1" applyAlignment="1" applyProtection="1">
      <alignment vertical="center"/>
      <protection hidden="1"/>
    </xf>
    <xf numFmtId="9" fontId="12" fillId="0" borderId="0" xfId="7" applyNumberFormat="1" applyFont="1" applyFill="1" applyBorder="1" applyAlignment="1" applyProtection="1">
      <alignment vertical="center"/>
      <protection hidden="1"/>
    </xf>
    <xf numFmtId="10" fontId="12" fillId="0" borderId="0" xfId="16" applyNumberFormat="1" applyFont="1" applyFill="1" applyBorder="1" applyAlignment="1" applyProtection="1">
      <alignment vertical="center"/>
      <protection hidden="1"/>
    </xf>
    <xf numFmtId="0" fontId="12" fillId="0" borderId="0" xfId="7" applyFont="1" applyFill="1" applyBorder="1" applyAlignment="1" applyProtection="1">
      <alignment horizontal="right" vertical="center"/>
      <protection hidden="1"/>
    </xf>
    <xf numFmtId="44" fontId="12" fillId="0" borderId="0" xfId="7" applyNumberFormat="1" applyFont="1" applyFill="1" applyAlignment="1" applyProtection="1">
      <alignment vertical="center"/>
      <protection hidden="1"/>
    </xf>
    <xf numFmtId="178" fontId="11" fillId="0" borderId="9" xfId="7" applyNumberFormat="1" applyFont="1" applyFill="1" applyBorder="1" applyAlignment="1" applyProtection="1">
      <alignment horizontal="center" vertical="center"/>
      <protection hidden="1"/>
    </xf>
    <xf numFmtId="0" fontId="11" fillId="0" borderId="13" xfId="7" applyFont="1" applyFill="1" applyBorder="1" applyAlignment="1" applyProtection="1">
      <alignment horizontal="center" vertical="center" wrapText="1"/>
      <protection hidden="1"/>
    </xf>
    <xf numFmtId="178" fontId="11" fillId="0" borderId="13" xfId="7" applyNumberFormat="1" applyFont="1" applyFill="1" applyBorder="1" applyAlignment="1" applyProtection="1">
      <alignment horizontal="center" vertical="center"/>
      <protection hidden="1"/>
    </xf>
    <xf numFmtId="0" fontId="7" fillId="0" borderId="13" xfId="7" applyFont="1" applyFill="1" applyBorder="1" applyAlignment="1" applyProtection="1">
      <alignment vertical="center"/>
      <protection hidden="1"/>
    </xf>
    <xf numFmtId="0" fontId="11" fillId="0" borderId="19" xfId="7" applyFont="1" applyFill="1" applyBorder="1" applyAlignment="1" applyProtection="1">
      <alignment horizontal="left" vertical="center" wrapText="1"/>
      <protection hidden="1"/>
    </xf>
    <xf numFmtId="167" fontId="7" fillId="0" borderId="0" xfId="7" applyNumberFormat="1" applyFont="1" applyFill="1" applyBorder="1" applyAlignment="1" applyProtection="1">
      <alignment vertical="center"/>
      <protection hidden="1"/>
    </xf>
    <xf numFmtId="0" fontId="7" fillId="0" borderId="9" xfId="7" applyFont="1" applyFill="1" applyBorder="1" applyAlignment="1" applyProtection="1">
      <alignment vertical="center"/>
      <protection hidden="1"/>
    </xf>
    <xf numFmtId="0" fontId="7" fillId="0" borderId="0" xfId="7" applyFont="1" applyFill="1" applyAlignment="1" applyProtection="1">
      <alignment vertical="center"/>
      <protection hidden="1"/>
    </xf>
    <xf numFmtId="0" fontId="7" fillId="0" borderId="0" xfId="7" applyFont="1" applyFill="1" applyBorder="1" applyAlignment="1" applyProtection="1">
      <alignment vertical="center"/>
      <protection hidden="1"/>
    </xf>
    <xf numFmtId="0" fontId="7" fillId="0" borderId="9" xfId="7" applyFont="1" applyFill="1" applyBorder="1" applyAlignment="1" applyProtection="1">
      <alignment horizontal="right" vertical="center"/>
      <protection hidden="1"/>
    </xf>
    <xf numFmtId="10" fontId="7" fillId="0" borderId="9" xfId="16" applyNumberFormat="1" applyFont="1" applyFill="1" applyBorder="1" applyAlignment="1" applyProtection="1">
      <alignment vertical="center"/>
      <protection hidden="1"/>
    </xf>
    <xf numFmtId="0" fontId="7" fillId="0" borderId="0" xfId="7" applyFont="1" applyFill="1" applyAlignment="1" applyProtection="1">
      <alignment horizontal="center" vertical="center"/>
      <protection hidden="1"/>
    </xf>
    <xf numFmtId="0" fontId="7" fillId="0" borderId="0" xfId="7" applyFont="1" applyFill="1" applyBorder="1" applyAlignment="1" applyProtection="1">
      <alignment horizontal="right" vertical="center"/>
      <protection hidden="1"/>
    </xf>
    <xf numFmtId="44" fontId="7" fillId="0" borderId="13" xfId="7" applyNumberFormat="1" applyFont="1" applyFill="1" applyBorder="1" applyAlignment="1" applyProtection="1">
      <alignment vertical="center"/>
      <protection hidden="1"/>
    </xf>
    <xf numFmtId="14" fontId="10" fillId="0" borderId="5" xfId="0" applyNumberFormat="1" applyFont="1" applyFill="1" applyBorder="1" applyAlignment="1" applyProtection="1">
      <alignment vertical="center"/>
      <protection hidden="1"/>
    </xf>
    <xf numFmtId="14" fontId="10" fillId="0" borderId="0" xfId="0" applyNumberFormat="1" applyFont="1" applyFill="1" applyBorder="1" applyAlignment="1" applyProtection="1">
      <alignment vertical="center"/>
      <protection hidden="1"/>
    </xf>
    <xf numFmtId="16" fontId="10" fillId="0" borderId="0" xfId="0" applyNumberFormat="1" applyFont="1" applyFill="1" applyBorder="1" applyAlignment="1" applyProtection="1">
      <alignment vertical="center"/>
      <protection hidden="1"/>
    </xf>
    <xf numFmtId="0" fontId="10" fillId="0" borderId="0" xfId="0" applyFont="1" applyFill="1" applyBorder="1" applyAlignment="1" applyProtection="1">
      <alignment horizontal="centerContinuous" vertical="center"/>
      <protection hidden="1"/>
    </xf>
    <xf numFmtId="16" fontId="10" fillId="0" borderId="0" xfId="0" applyNumberFormat="1" applyFont="1" applyFill="1" applyBorder="1" applyAlignment="1" applyProtection="1">
      <alignment horizontal="center" vertical="center"/>
      <protection hidden="1"/>
    </xf>
    <xf numFmtId="16" fontId="10" fillId="0" borderId="1" xfId="0" applyNumberFormat="1" applyFont="1" applyFill="1" applyBorder="1" applyAlignment="1" applyProtection="1">
      <alignment horizontal="center" vertical="center"/>
      <protection hidden="1"/>
    </xf>
    <xf numFmtId="14" fontId="10" fillId="0" borderId="0" xfId="0" applyNumberFormat="1" applyFont="1" applyFill="1" applyBorder="1" applyAlignment="1" applyProtection="1">
      <alignment vertical="center" wrapText="1"/>
      <protection hidden="1"/>
    </xf>
    <xf numFmtId="14" fontId="10" fillId="0" borderId="1" xfId="0" applyNumberFormat="1" applyFont="1" applyFill="1" applyBorder="1" applyAlignment="1" applyProtection="1">
      <alignment vertical="center"/>
      <protection hidden="1"/>
    </xf>
    <xf numFmtId="0" fontId="10" fillId="0" borderId="5" xfId="0" applyFont="1" applyFill="1" applyBorder="1" applyAlignment="1" applyProtection="1">
      <alignment vertical="center"/>
      <protection hidden="1"/>
    </xf>
    <xf numFmtId="0" fontId="10" fillId="0" borderId="0" xfId="0" applyFont="1" applyFill="1" applyBorder="1" applyAlignment="1" applyProtection="1">
      <alignment vertical="center"/>
      <protection hidden="1"/>
    </xf>
    <xf numFmtId="0" fontId="8" fillId="0" borderId="0" xfId="0" applyFont="1" applyFill="1" applyBorder="1" applyAlignment="1" applyProtection="1">
      <alignment horizontal="center" vertical="center"/>
      <protection hidden="1"/>
    </xf>
    <xf numFmtId="2" fontId="8" fillId="0" borderId="0" xfId="0" applyNumberFormat="1" applyFont="1" applyFill="1" applyBorder="1" applyAlignment="1" applyProtection="1">
      <alignment horizontal="right" vertical="center"/>
      <protection hidden="1"/>
    </xf>
    <xf numFmtId="39" fontId="8" fillId="0" borderId="0" xfId="0" applyNumberFormat="1" applyFont="1" applyFill="1" applyBorder="1" applyAlignment="1" applyProtection="1">
      <alignment vertical="center"/>
      <protection hidden="1"/>
    </xf>
    <xf numFmtId="170" fontId="8" fillId="0" borderId="1" xfId="0" applyNumberFormat="1" applyFont="1" applyFill="1" applyBorder="1" applyAlignment="1" applyProtection="1">
      <alignment vertical="center"/>
      <protection hidden="1"/>
    </xf>
    <xf numFmtId="0" fontId="8" fillId="0" borderId="0" xfId="0" applyFont="1" applyFill="1" applyBorder="1" applyAlignment="1" applyProtection="1">
      <alignment vertical="center"/>
      <protection hidden="1"/>
    </xf>
    <xf numFmtId="0" fontId="8" fillId="0" borderId="1" xfId="0" applyFont="1" applyFill="1" applyBorder="1" applyAlignment="1" applyProtection="1">
      <alignment horizontal="center" vertical="center"/>
      <protection hidden="1"/>
    </xf>
    <xf numFmtId="0" fontId="8" fillId="0" borderId="1" xfId="0" applyFont="1" applyFill="1" applyBorder="1" applyAlignment="1" applyProtection="1">
      <alignment vertical="center"/>
      <protection hidden="1"/>
    </xf>
    <xf numFmtId="0" fontId="8" fillId="0" borderId="10" xfId="0" applyFont="1" applyFill="1" applyBorder="1" applyAlignment="1" applyProtection="1">
      <alignment horizontal="center" vertical="center" wrapText="1"/>
      <protection hidden="1"/>
    </xf>
    <xf numFmtId="0" fontId="8" fillId="0" borderId="9" xfId="0" applyFont="1" applyFill="1" applyBorder="1" applyAlignment="1" applyProtection="1">
      <alignment horizontal="center" vertical="center" wrapText="1"/>
      <protection hidden="1"/>
    </xf>
    <xf numFmtId="0" fontId="8" fillId="0" borderId="5" xfId="0" applyFont="1" applyFill="1" applyBorder="1" applyAlignment="1" applyProtection="1">
      <alignment vertical="center"/>
      <protection hidden="1"/>
    </xf>
    <xf numFmtId="170" fontId="8" fillId="0" borderId="32" xfId="0" applyNumberFormat="1" applyFont="1" applyFill="1" applyBorder="1" applyAlignment="1" applyProtection="1">
      <alignment horizontal="center" vertical="center"/>
      <protection hidden="1"/>
    </xf>
    <xf numFmtId="0" fontId="11" fillId="0" borderId="0" xfId="0" applyFont="1" applyFill="1" applyBorder="1" applyAlignment="1" applyProtection="1">
      <alignment horizontal="center" vertical="center"/>
      <protection hidden="1"/>
    </xf>
    <xf numFmtId="170" fontId="8" fillId="0" borderId="1" xfId="0" applyNumberFormat="1" applyFont="1" applyFill="1" applyBorder="1" applyAlignment="1" applyProtection="1">
      <alignment horizontal="right" vertical="center"/>
      <protection hidden="1"/>
    </xf>
    <xf numFmtId="0" fontId="8" fillId="0" borderId="5" xfId="0" applyFont="1" applyFill="1" applyBorder="1" applyAlignment="1" applyProtection="1">
      <alignment horizontal="center" vertical="center"/>
      <protection hidden="1"/>
    </xf>
    <xf numFmtId="0" fontId="8" fillId="0" borderId="20" xfId="0" applyFont="1" applyFill="1" applyBorder="1" applyAlignment="1" applyProtection="1">
      <alignment horizontal="center" vertical="center"/>
      <protection hidden="1"/>
    </xf>
    <xf numFmtId="0" fontId="8" fillId="0" borderId="18" xfId="0" applyFont="1" applyFill="1" applyBorder="1" applyAlignment="1" applyProtection="1">
      <alignment horizontal="center" vertical="center"/>
      <protection hidden="1"/>
    </xf>
    <xf numFmtId="0" fontId="8" fillId="0" borderId="18" xfId="0" applyFont="1" applyFill="1" applyBorder="1" applyAlignment="1" applyProtection="1">
      <alignment vertical="center"/>
      <protection hidden="1"/>
    </xf>
    <xf numFmtId="2" fontId="8" fillId="0" borderId="18" xfId="0" applyNumberFormat="1" applyFont="1" applyFill="1" applyBorder="1" applyAlignment="1" applyProtection="1">
      <alignment horizontal="right" vertical="center"/>
      <protection hidden="1"/>
    </xf>
    <xf numFmtId="39" fontId="8" fillId="0" borderId="18" xfId="0" applyNumberFormat="1" applyFont="1" applyFill="1" applyBorder="1" applyAlignment="1" applyProtection="1">
      <alignment vertical="center"/>
      <protection hidden="1"/>
    </xf>
    <xf numFmtId="170" fontId="8" fillId="0" borderId="21" xfId="0" applyNumberFormat="1" applyFont="1" applyFill="1" applyBorder="1" applyAlignment="1" applyProtection="1">
      <alignment horizontal="right" vertical="center"/>
      <protection hidden="1"/>
    </xf>
    <xf numFmtId="0" fontId="29" fillId="0" borderId="0" xfId="19" applyFont="1" applyFill="1" applyBorder="1" applyAlignment="1">
      <alignment vertical="center"/>
    </xf>
    <xf numFmtId="0" fontId="30" fillId="0" borderId="0" xfId="19" applyFont="1" applyFill="1" applyBorder="1" applyAlignment="1">
      <alignment vertical="center"/>
    </xf>
    <xf numFmtId="0" fontId="11" fillId="0" borderId="0" xfId="7" applyFont="1" applyFill="1" applyBorder="1" applyAlignment="1" applyProtection="1">
      <alignment horizontal="center" vertical="center" wrapText="1"/>
      <protection hidden="1"/>
    </xf>
    <xf numFmtId="169" fontId="7" fillId="0" borderId="0" xfId="16" applyNumberFormat="1" applyFont="1" applyFill="1" applyBorder="1" applyAlignment="1" applyProtection="1">
      <alignment vertical="center"/>
      <protection hidden="1"/>
    </xf>
    <xf numFmtId="169" fontId="11" fillId="0" borderId="0" xfId="16" applyNumberFormat="1" applyFont="1" applyFill="1" applyBorder="1" applyAlignment="1" applyProtection="1">
      <alignment vertical="center"/>
      <protection hidden="1"/>
    </xf>
    <xf numFmtId="0" fontId="11" fillId="0" borderId="16" xfId="7" applyFont="1" applyFill="1" applyBorder="1" applyAlignment="1" applyProtection="1">
      <alignment horizontal="center" vertical="center"/>
      <protection hidden="1"/>
    </xf>
    <xf numFmtId="0" fontId="11" fillId="0" borderId="19" xfId="7" applyFont="1" applyFill="1" applyBorder="1" applyAlignment="1" applyProtection="1">
      <alignment horizontal="center" vertical="center" wrapText="1"/>
      <protection hidden="1"/>
    </xf>
    <xf numFmtId="0" fontId="7" fillId="0" borderId="13" xfId="7" applyFont="1" applyFill="1" applyBorder="1" applyAlignment="1" applyProtection="1">
      <alignment horizontal="center" vertical="center"/>
      <protection hidden="1"/>
    </xf>
    <xf numFmtId="0" fontId="11" fillId="0" borderId="19" xfId="7" applyFont="1" applyFill="1" applyBorder="1" applyAlignment="1" applyProtection="1">
      <alignment vertical="center"/>
      <protection hidden="1"/>
    </xf>
    <xf numFmtId="9" fontId="7" fillId="0" borderId="16" xfId="16" applyFont="1" applyFill="1" applyBorder="1" applyAlignment="1" applyProtection="1">
      <alignment vertical="center"/>
      <protection hidden="1"/>
    </xf>
    <xf numFmtId="178" fontId="11" fillId="0" borderId="16" xfId="7" applyNumberFormat="1" applyFont="1" applyFill="1" applyBorder="1" applyAlignment="1" applyProtection="1">
      <alignment horizontal="center" vertical="center"/>
      <protection hidden="1"/>
    </xf>
    <xf numFmtId="44" fontId="11" fillId="0" borderId="29" xfId="2" applyFont="1" applyFill="1" applyBorder="1" applyAlignment="1" applyProtection="1">
      <alignment vertical="center"/>
      <protection hidden="1"/>
    </xf>
    <xf numFmtId="169" fontId="11" fillId="0" borderId="29" xfId="1" applyNumberFormat="1" applyFont="1" applyFill="1" applyBorder="1" applyAlignment="1" applyProtection="1">
      <alignment vertical="center"/>
      <protection hidden="1"/>
    </xf>
    <xf numFmtId="10" fontId="0" fillId="0" borderId="0" xfId="0" applyNumberFormat="1" applyFill="1" applyBorder="1" applyAlignment="1" applyProtection="1">
      <alignment vertical="center"/>
      <protection hidden="1"/>
    </xf>
    <xf numFmtId="10" fontId="0" fillId="0" borderId="0" xfId="0" applyNumberFormat="1" applyFill="1" applyAlignment="1" applyProtection="1">
      <alignment vertical="center"/>
      <protection hidden="1"/>
    </xf>
    <xf numFmtId="0" fontId="7" fillId="0" borderId="9" xfId="0" applyFont="1" applyFill="1" applyBorder="1" applyAlignment="1" applyProtection="1">
      <alignment horizontal="center" vertical="center"/>
      <protection hidden="1"/>
    </xf>
    <xf numFmtId="0" fontId="0" fillId="0" borderId="9" xfId="0" applyFill="1" applyBorder="1" applyAlignment="1" applyProtection="1">
      <alignment horizontal="center" vertical="center"/>
      <protection hidden="1"/>
    </xf>
    <xf numFmtId="0" fontId="11" fillId="0" borderId="9" xfId="0" applyFont="1" applyFill="1" applyBorder="1" applyAlignment="1" applyProtection="1">
      <alignment vertical="center"/>
      <protection hidden="1"/>
    </xf>
    <xf numFmtId="44" fontId="11" fillId="0" borderId="9" xfId="2" applyFont="1" applyFill="1" applyBorder="1" applyAlignment="1" applyProtection="1">
      <alignment vertical="center"/>
      <protection hidden="1"/>
    </xf>
    <xf numFmtId="0" fontId="0" fillId="0" borderId="14" xfId="0" applyFill="1" applyBorder="1" applyAlignment="1" applyProtection="1">
      <alignment vertical="center"/>
      <protection hidden="1"/>
    </xf>
    <xf numFmtId="0" fontId="0" fillId="0" borderId="34" xfId="0" applyFill="1" applyBorder="1" applyAlignment="1" applyProtection="1">
      <alignment vertical="center"/>
      <protection hidden="1"/>
    </xf>
    <xf numFmtId="0" fontId="11" fillId="0" borderId="15" xfId="0" applyFont="1" applyFill="1" applyBorder="1" applyAlignment="1" applyProtection="1">
      <alignment vertical="center"/>
      <protection hidden="1"/>
    </xf>
    <xf numFmtId="44" fontId="11" fillId="0" borderId="16" xfId="2" applyFont="1" applyFill="1" applyBorder="1" applyAlignment="1" applyProtection="1">
      <alignment vertical="center"/>
      <protection hidden="1"/>
    </xf>
    <xf numFmtId="0" fontId="0" fillId="0" borderId="16" xfId="0" applyFill="1" applyBorder="1" applyAlignment="1" applyProtection="1">
      <alignment vertical="center"/>
      <protection hidden="1"/>
    </xf>
    <xf numFmtId="177" fontId="11" fillId="0" borderId="19" xfId="1" applyNumberFormat="1" applyFont="1" applyFill="1" applyBorder="1" applyAlignment="1" applyProtection="1">
      <alignment vertical="center"/>
      <protection hidden="1"/>
    </xf>
    <xf numFmtId="0" fontId="8" fillId="0" borderId="23" xfId="0" applyFont="1" applyFill="1" applyBorder="1" applyAlignment="1" applyProtection="1">
      <alignment horizontal="left" vertical="center"/>
      <protection hidden="1"/>
    </xf>
    <xf numFmtId="49" fontId="8" fillId="0" borderId="22" xfId="0" applyNumberFormat="1" applyFont="1" applyFill="1" applyBorder="1" applyAlignment="1" applyProtection="1">
      <alignment horizontal="center" vertical="center"/>
      <protection hidden="1"/>
    </xf>
    <xf numFmtId="0" fontId="7" fillId="0" borderId="9" xfId="0" applyNumberFormat="1" applyFont="1" applyFill="1" applyBorder="1" applyAlignment="1" applyProtection="1">
      <alignment horizontal="center" vertical="center"/>
      <protection hidden="1"/>
    </xf>
    <xf numFmtId="0" fontId="19" fillId="0" borderId="0" xfId="7" quotePrefix="1" applyFont="1" applyFill="1" applyBorder="1" applyAlignment="1" applyProtection="1">
      <alignment horizontal="center" vertical="center"/>
      <protection hidden="1"/>
    </xf>
    <xf numFmtId="0" fontId="19" fillId="0" borderId="0" xfId="7" applyFont="1" applyFill="1" applyBorder="1" applyAlignment="1" applyProtection="1">
      <alignment horizontal="center" vertical="center"/>
      <protection hidden="1"/>
    </xf>
    <xf numFmtId="14" fontId="19" fillId="0" borderId="0" xfId="7" applyNumberFormat="1" applyFont="1" applyFill="1" applyBorder="1" applyAlignment="1" applyProtection="1">
      <alignment horizontal="center" vertical="center"/>
      <protection hidden="1"/>
    </xf>
    <xf numFmtId="176" fontId="19" fillId="0" borderId="0" xfId="7" applyNumberFormat="1" applyFont="1" applyFill="1" applyBorder="1" applyAlignment="1" applyProtection="1">
      <alignment horizontal="center" vertical="center"/>
      <protection hidden="1"/>
    </xf>
    <xf numFmtId="44" fontId="19" fillId="0" borderId="0" xfId="7" applyNumberFormat="1" applyFont="1" applyFill="1" applyBorder="1" applyAlignment="1" applyProtection="1">
      <alignment horizontal="center" vertical="center"/>
      <protection hidden="1"/>
    </xf>
    <xf numFmtId="9" fontId="19" fillId="0" borderId="0" xfId="1" applyFont="1" applyFill="1" applyBorder="1" applyAlignment="1" applyProtection="1">
      <alignment horizontal="center" vertical="center"/>
      <protection hidden="1"/>
    </xf>
    <xf numFmtId="10" fontId="0" fillId="0" borderId="0" xfId="1" applyNumberFormat="1" applyFont="1" applyFill="1" applyBorder="1" applyAlignment="1" applyProtection="1">
      <alignment vertical="center"/>
    </xf>
    <xf numFmtId="49" fontId="7" fillId="0" borderId="9" xfId="0" applyNumberFormat="1" applyFont="1" applyFill="1" applyBorder="1" applyAlignment="1" applyProtection="1">
      <alignment horizontal="center" vertical="center"/>
      <protection hidden="1"/>
    </xf>
    <xf numFmtId="4" fontId="7" fillId="0" borderId="16" xfId="0" applyNumberFormat="1" applyFont="1" applyFill="1" applyBorder="1" applyAlignment="1" applyProtection="1">
      <alignment vertical="center"/>
      <protection locked="0"/>
    </xf>
    <xf numFmtId="44" fontId="13" fillId="0" borderId="0" xfId="7" applyNumberFormat="1" applyFont="1" applyFill="1" applyBorder="1" applyAlignment="1" applyProtection="1">
      <alignment horizontal="center" vertical="center"/>
      <protection hidden="1"/>
    </xf>
    <xf numFmtId="0" fontId="19" fillId="0" borderId="0" xfId="7" applyFont="1" applyFill="1" applyBorder="1" applyAlignment="1" applyProtection="1">
      <alignment horizontal="left" vertical="center"/>
      <protection hidden="1"/>
    </xf>
    <xf numFmtId="49" fontId="8" fillId="0" borderId="0" xfId="0" applyNumberFormat="1" applyFont="1" applyFill="1" applyBorder="1" applyAlignment="1" applyProtection="1">
      <alignment horizontal="left" vertical="center"/>
      <protection hidden="1"/>
    </xf>
    <xf numFmtId="0" fontId="11" fillId="0" borderId="5" xfId="0" applyFont="1" applyFill="1" applyBorder="1" applyAlignment="1" applyProtection="1">
      <alignment horizontal="center" vertical="center"/>
      <protection hidden="1"/>
    </xf>
    <xf numFmtId="0" fontId="11" fillId="0" borderId="2" xfId="0" applyFont="1" applyFill="1" applyBorder="1" applyAlignment="1" applyProtection="1">
      <alignment horizontal="center" vertical="center"/>
      <protection hidden="1"/>
    </xf>
    <xf numFmtId="0" fontId="11" fillId="0" borderId="6" xfId="0" applyFont="1" applyFill="1" applyBorder="1" applyAlignment="1" applyProtection="1">
      <alignment horizontal="center" vertical="center"/>
      <protection hidden="1"/>
    </xf>
    <xf numFmtId="0" fontId="11" fillId="0" borderId="3" xfId="0" applyFont="1" applyFill="1" applyBorder="1" applyAlignment="1" applyProtection="1">
      <alignment horizontal="left" vertical="center"/>
      <protection hidden="1"/>
    </xf>
    <xf numFmtId="0" fontId="11" fillId="0" borderId="0" xfId="0" applyFont="1" applyFill="1" applyBorder="1" applyAlignment="1" applyProtection="1">
      <alignment horizontal="left" vertical="center"/>
      <protection hidden="1"/>
    </xf>
    <xf numFmtId="0" fontId="11" fillId="0" borderId="29" xfId="0" applyFont="1" applyFill="1" applyBorder="1" applyAlignment="1" applyProtection="1">
      <alignment vertical="center"/>
      <protection hidden="1"/>
    </xf>
    <xf numFmtId="183" fontId="8" fillId="0" borderId="0" xfId="0" applyNumberFormat="1" applyFont="1" applyFill="1" applyBorder="1" applyAlignment="1" applyProtection="1">
      <alignment horizontal="center" vertical="center"/>
      <protection hidden="1"/>
    </xf>
    <xf numFmtId="0" fontId="10" fillId="0" borderId="0" xfId="0" applyFont="1" applyFill="1" applyBorder="1" applyAlignment="1" applyProtection="1">
      <alignment horizontal="center" vertical="center"/>
      <protection hidden="1"/>
    </xf>
    <xf numFmtId="44" fontId="8" fillId="0" borderId="1" xfId="0" applyNumberFormat="1" applyFont="1" applyFill="1" applyBorder="1" applyAlignment="1" applyProtection="1">
      <alignment horizontal="center" vertical="center"/>
      <protection hidden="1"/>
    </xf>
    <xf numFmtId="0" fontId="8" fillId="0" borderId="23" xfId="0" applyFont="1" applyFill="1" applyBorder="1" applyAlignment="1" applyProtection="1">
      <alignment horizontal="center" vertical="center"/>
      <protection hidden="1"/>
    </xf>
    <xf numFmtId="2" fontId="8" fillId="0" borderId="24" xfId="0" applyNumberFormat="1" applyFont="1" applyFill="1" applyBorder="1" applyAlignment="1" applyProtection="1">
      <alignment horizontal="center" vertical="center"/>
      <protection hidden="1"/>
    </xf>
    <xf numFmtId="0" fontId="7" fillId="0" borderId="0" xfId="31" applyFont="1" applyAlignment="1">
      <alignment vertical="center"/>
    </xf>
    <xf numFmtId="2" fontId="11" fillId="0" borderId="0" xfId="7" applyNumberFormat="1" applyFont="1" applyFill="1" applyBorder="1" applyAlignment="1">
      <alignment horizontal="center" vertical="center"/>
    </xf>
    <xf numFmtId="2" fontId="11" fillId="0" borderId="0" xfId="7" applyNumberFormat="1" applyFont="1" applyFill="1" applyBorder="1" applyAlignment="1">
      <alignment vertical="center"/>
    </xf>
    <xf numFmtId="0" fontId="11" fillId="0" borderId="0" xfId="31" applyFont="1" applyAlignment="1">
      <alignment horizontal="center" vertical="center"/>
    </xf>
    <xf numFmtId="213" fontId="11" fillId="0" borderId="0" xfId="31" applyNumberFormat="1" applyFont="1" applyAlignment="1">
      <alignment vertical="center"/>
    </xf>
    <xf numFmtId="0" fontId="7" fillId="0" borderId="0" xfId="31" applyFont="1" applyAlignment="1">
      <alignment horizontal="center" vertical="center"/>
    </xf>
    <xf numFmtId="0" fontId="11" fillId="0" borderId="0" xfId="31" applyFont="1" applyBorder="1" applyAlignment="1">
      <alignment horizontal="center" vertical="center"/>
    </xf>
    <xf numFmtId="213" fontId="11" fillId="3" borderId="49" xfId="31" applyNumberFormat="1" applyFont="1" applyFill="1" applyBorder="1" applyAlignment="1">
      <alignment horizontal="center" vertical="center"/>
    </xf>
    <xf numFmtId="0" fontId="7" fillId="3" borderId="50" xfId="31" applyFont="1" applyFill="1" applyBorder="1" applyAlignment="1">
      <alignment horizontal="center" vertical="center"/>
    </xf>
    <xf numFmtId="0" fontId="7" fillId="3" borderId="51" xfId="31" applyFont="1" applyFill="1" applyBorder="1" applyAlignment="1">
      <alignment horizontal="center" vertical="center"/>
    </xf>
    <xf numFmtId="0" fontId="33" fillId="3" borderId="50" xfId="31" applyFont="1" applyFill="1" applyBorder="1" applyAlignment="1">
      <alignment horizontal="left" vertical="center"/>
    </xf>
    <xf numFmtId="0" fontId="7" fillId="3" borderId="50" xfId="31" applyFont="1" applyFill="1" applyBorder="1" applyAlignment="1">
      <alignment vertical="center"/>
    </xf>
    <xf numFmtId="0" fontId="11" fillId="3" borderId="52" xfId="31" applyFont="1" applyFill="1" applyBorder="1" applyAlignment="1">
      <alignment horizontal="center" vertical="center"/>
    </xf>
    <xf numFmtId="181" fontId="7" fillId="0" borderId="0" xfId="31" applyNumberFormat="1" applyFont="1" applyAlignment="1">
      <alignment horizontal="center" vertical="center"/>
    </xf>
    <xf numFmtId="0" fontId="11" fillId="0" borderId="0" xfId="31" applyFont="1" applyAlignment="1">
      <alignment vertical="center"/>
    </xf>
    <xf numFmtId="213" fontId="11" fillId="0" borderId="41" xfId="31" applyNumberFormat="1" applyFont="1" applyBorder="1" applyAlignment="1">
      <alignment horizontal="center" vertical="center"/>
    </xf>
    <xf numFmtId="0" fontId="7" fillId="0" borderId="13" xfId="31" applyFont="1" applyBorder="1" applyAlignment="1">
      <alignment horizontal="center" vertical="center"/>
    </xf>
    <xf numFmtId="0" fontId="7" fillId="0" borderId="30" xfId="31" applyFont="1" applyBorder="1" applyAlignment="1">
      <alignment horizontal="center" vertical="center"/>
    </xf>
    <xf numFmtId="0" fontId="33" fillId="0" borderId="30" xfId="31" applyFont="1" applyFill="1" applyBorder="1" applyAlignment="1">
      <alignment horizontal="left" vertical="center"/>
    </xf>
    <xf numFmtId="0" fontId="7" fillId="0" borderId="30" xfId="31" applyFont="1" applyBorder="1" applyAlignment="1">
      <alignment vertical="center"/>
    </xf>
    <xf numFmtId="0" fontId="11" fillId="0" borderId="46" xfId="31" applyFont="1" applyBorder="1" applyAlignment="1">
      <alignment horizontal="center" vertical="center"/>
    </xf>
    <xf numFmtId="0" fontId="7" fillId="0" borderId="0" xfId="31" applyFont="1" applyBorder="1" applyAlignment="1">
      <alignment horizontal="center" vertical="center"/>
    </xf>
    <xf numFmtId="0" fontId="7" fillId="0" borderId="14" xfId="31" applyFont="1" applyBorder="1" applyAlignment="1">
      <alignment horizontal="center" vertical="center"/>
    </xf>
    <xf numFmtId="0" fontId="7" fillId="0" borderId="0" xfId="31" applyFont="1" applyBorder="1" applyAlignment="1">
      <alignment vertical="center"/>
    </xf>
    <xf numFmtId="0" fontId="11" fillId="0" borderId="0" xfId="31" applyFont="1" applyBorder="1" applyAlignment="1">
      <alignment vertical="center"/>
    </xf>
    <xf numFmtId="0" fontId="33" fillId="0" borderId="53" xfId="31" applyFont="1" applyBorder="1" applyAlignment="1">
      <alignment horizontal="center" vertical="center"/>
    </xf>
    <xf numFmtId="0" fontId="7" fillId="0" borderId="0" xfId="19" applyFont="1" applyFill="1" applyBorder="1" applyAlignment="1">
      <alignment horizontal="center" vertical="center"/>
    </xf>
    <xf numFmtId="0" fontId="7" fillId="0" borderId="15" xfId="31" applyFont="1" applyBorder="1" applyAlignment="1">
      <alignment horizontal="center" vertical="center"/>
    </xf>
    <xf numFmtId="0" fontId="7" fillId="0" borderId="29" xfId="31" applyFont="1" applyBorder="1" applyAlignment="1">
      <alignment vertical="center"/>
    </xf>
    <xf numFmtId="0" fontId="11" fillId="0" borderId="29" xfId="31" applyFont="1" applyBorder="1" applyAlignment="1">
      <alignment vertical="center"/>
    </xf>
    <xf numFmtId="0" fontId="33" fillId="0" borderId="47" xfId="31" applyFont="1" applyBorder="1" applyAlignment="1">
      <alignment horizontal="center" vertical="center"/>
    </xf>
    <xf numFmtId="0" fontId="11" fillId="0" borderId="30" xfId="31" applyFont="1" applyBorder="1" applyAlignment="1">
      <alignment vertical="center"/>
    </xf>
    <xf numFmtId="0" fontId="7" fillId="0" borderId="29" xfId="31" applyFont="1" applyBorder="1" applyAlignment="1">
      <alignment horizontal="center" vertical="center"/>
    </xf>
    <xf numFmtId="213" fontId="11" fillId="0" borderId="54" xfId="31" applyNumberFormat="1" applyFont="1" applyBorder="1" applyAlignment="1">
      <alignment horizontal="center" vertical="center"/>
    </xf>
    <xf numFmtId="0" fontId="7" fillId="0" borderId="7" xfId="31" applyFont="1" applyBorder="1" applyAlignment="1">
      <alignment horizontal="center" vertical="center"/>
    </xf>
    <xf numFmtId="0" fontId="7" fillId="0" borderId="55" xfId="31" applyFont="1" applyBorder="1" applyAlignment="1">
      <alignment horizontal="center" vertical="center"/>
    </xf>
    <xf numFmtId="0" fontId="7" fillId="0" borderId="7" xfId="31" applyFont="1" applyBorder="1" applyAlignment="1">
      <alignment vertical="center"/>
    </xf>
    <xf numFmtId="0" fontId="11" fillId="0" borderId="7" xfId="31" applyFont="1" applyBorder="1" applyAlignment="1">
      <alignment vertical="center"/>
    </xf>
    <xf numFmtId="0" fontId="33" fillId="0" borderId="56" xfId="31" applyFont="1" applyBorder="1" applyAlignment="1">
      <alignment horizontal="center" vertical="center"/>
    </xf>
    <xf numFmtId="0" fontId="33" fillId="0" borderId="42" xfId="31" applyFont="1" applyBorder="1" applyAlignment="1">
      <alignment horizontal="center" vertical="center"/>
    </xf>
    <xf numFmtId="213" fontId="11" fillId="3" borderId="57" xfId="31" applyNumberFormat="1" applyFont="1" applyFill="1" applyBorder="1" applyAlignment="1">
      <alignment horizontal="center" vertical="center"/>
    </xf>
    <xf numFmtId="0" fontId="7" fillId="3" borderId="58" xfId="31" applyFont="1" applyFill="1" applyBorder="1" applyAlignment="1">
      <alignment horizontal="center" vertical="center"/>
    </xf>
    <xf numFmtId="0" fontId="7" fillId="3" borderId="29" xfId="31" applyFont="1" applyFill="1" applyBorder="1" applyAlignment="1">
      <alignment horizontal="center" vertical="center"/>
    </xf>
    <xf numFmtId="0" fontId="11" fillId="3" borderId="59" xfId="31" applyFont="1" applyFill="1" applyBorder="1" applyAlignment="1">
      <alignment horizontal="center" vertical="center"/>
    </xf>
    <xf numFmtId="213" fontId="11" fillId="0" borderId="60" xfId="31" applyNumberFormat="1" applyFont="1" applyBorder="1" applyAlignment="1">
      <alignment horizontal="center" vertical="center"/>
    </xf>
    <xf numFmtId="0" fontId="7" fillId="0" borderId="61" xfId="31" applyFont="1" applyBorder="1" applyAlignment="1">
      <alignment horizontal="center" vertical="center"/>
    </xf>
    <xf numFmtId="0" fontId="7" fillId="0" borderId="62" xfId="31" applyFont="1" applyBorder="1" applyAlignment="1">
      <alignment horizontal="center" vertical="center"/>
    </xf>
    <xf numFmtId="0" fontId="33" fillId="0" borderId="62" xfId="31" applyFont="1" applyBorder="1" applyAlignment="1">
      <alignment horizontal="left" vertical="center"/>
    </xf>
    <xf numFmtId="0" fontId="7" fillId="0" borderId="62" xfId="31" applyFont="1" applyBorder="1" applyAlignment="1">
      <alignment vertical="center"/>
    </xf>
    <xf numFmtId="0" fontId="33" fillId="0" borderId="63" xfId="31" applyFont="1" applyFill="1" applyBorder="1" applyAlignment="1">
      <alignment horizontal="center" vertical="center"/>
    </xf>
    <xf numFmtId="0" fontId="33" fillId="0" borderId="0" xfId="31" applyFont="1" applyBorder="1" applyAlignment="1">
      <alignment horizontal="left" vertical="center"/>
    </xf>
    <xf numFmtId="0" fontId="33" fillId="0" borderId="42" xfId="31" applyFont="1" applyFill="1" applyBorder="1" applyAlignment="1">
      <alignment horizontal="center" vertical="center"/>
    </xf>
    <xf numFmtId="0" fontId="33" fillId="3" borderId="29" xfId="31" applyFont="1" applyFill="1" applyBorder="1" applyAlignment="1">
      <alignment horizontal="left" vertical="center"/>
    </xf>
    <xf numFmtId="0" fontId="7" fillId="3" borderId="29" xfId="31" applyFont="1" applyFill="1" applyBorder="1" applyAlignment="1">
      <alignment vertical="center"/>
    </xf>
    <xf numFmtId="213" fontId="11" fillId="0" borderId="64" xfId="31" applyNumberFormat="1" applyFont="1" applyBorder="1" applyAlignment="1">
      <alignment horizontal="center" vertical="center"/>
    </xf>
    <xf numFmtId="0" fontId="11" fillId="0" borderId="42" xfId="31" applyFont="1" applyBorder="1" applyAlignment="1">
      <alignment horizontal="center" vertical="center"/>
    </xf>
    <xf numFmtId="0" fontId="33" fillId="0" borderId="0" xfId="31" applyFont="1" applyBorder="1" applyAlignment="1">
      <alignment horizontal="center" vertical="center"/>
    </xf>
    <xf numFmtId="0" fontId="33" fillId="0" borderId="29" xfId="31" applyFont="1" applyBorder="1" applyAlignment="1">
      <alignment horizontal="left" vertical="center"/>
    </xf>
    <xf numFmtId="0" fontId="33" fillId="0" borderId="29" xfId="31" applyFont="1" applyBorder="1" applyAlignment="1">
      <alignment horizontal="center" vertical="center"/>
    </xf>
    <xf numFmtId="0" fontId="33" fillId="0" borderId="65" xfId="31" applyFont="1" applyBorder="1" applyAlignment="1">
      <alignment horizontal="center" vertical="center"/>
    </xf>
    <xf numFmtId="0" fontId="33" fillId="0" borderId="16" xfId="31" applyFont="1" applyBorder="1" applyAlignment="1">
      <alignment horizontal="left" vertical="center"/>
    </xf>
    <xf numFmtId="0" fontId="7" fillId="0" borderId="16" xfId="31" applyFont="1" applyBorder="1" applyAlignment="1">
      <alignment vertical="center"/>
    </xf>
    <xf numFmtId="0" fontId="33" fillId="0" borderId="66" xfId="31" applyFont="1" applyBorder="1" applyAlignment="1">
      <alignment horizontal="center" vertical="center"/>
    </xf>
    <xf numFmtId="0" fontId="33" fillId="0" borderId="63" xfId="31" applyFont="1" applyBorder="1" applyAlignment="1">
      <alignment horizontal="center" vertical="center"/>
    </xf>
    <xf numFmtId="0" fontId="11" fillId="3" borderId="65" xfId="31" applyFont="1" applyFill="1" applyBorder="1" applyAlignment="1">
      <alignment horizontal="center" vertical="center"/>
    </xf>
    <xf numFmtId="0" fontId="11" fillId="0" borderId="67" xfId="31" applyFont="1" applyBorder="1" applyAlignment="1">
      <alignment horizontal="center" vertical="center"/>
    </xf>
    <xf numFmtId="213" fontId="11" fillId="0" borderId="43" xfId="31" applyNumberFormat="1" applyFont="1" applyBorder="1" applyAlignment="1">
      <alignment horizontal="center" vertical="center"/>
    </xf>
    <xf numFmtId="0" fontId="7" fillId="0" borderId="18" xfId="31" applyFont="1" applyBorder="1" applyAlignment="1">
      <alignment horizontal="center" vertical="center"/>
    </xf>
    <xf numFmtId="0" fontId="7" fillId="0" borderId="68" xfId="31" applyFont="1" applyBorder="1" applyAlignment="1">
      <alignment horizontal="center" vertical="center"/>
    </xf>
    <xf numFmtId="0" fontId="7" fillId="0" borderId="18" xfId="31" applyFont="1" applyBorder="1" applyAlignment="1">
      <alignment vertical="center"/>
    </xf>
    <xf numFmtId="0" fontId="11" fillId="0" borderId="18" xfId="31" applyFont="1" applyBorder="1" applyAlignment="1">
      <alignment vertical="center"/>
    </xf>
    <xf numFmtId="0" fontId="33" fillId="0" borderId="44" xfId="31" applyFont="1" applyBorder="1" applyAlignment="1">
      <alignment horizontal="center" vertical="center"/>
    </xf>
    <xf numFmtId="213" fontId="11" fillId="0" borderId="0" xfId="31" applyNumberFormat="1" applyFont="1" applyBorder="1" applyAlignment="1">
      <alignment horizontal="center" vertical="center"/>
    </xf>
    <xf numFmtId="0" fontId="7" fillId="0" borderId="17" xfId="31" applyFont="1" applyBorder="1" applyAlignment="1">
      <alignment horizontal="center" vertical="center"/>
    </xf>
    <xf numFmtId="0" fontId="11" fillId="0" borderId="65" xfId="31" applyFont="1" applyBorder="1" applyAlignment="1">
      <alignment horizontal="center" vertical="center"/>
    </xf>
    <xf numFmtId="0" fontId="7" fillId="0" borderId="0" xfId="31" applyFont="1" applyFill="1" applyAlignment="1">
      <alignment vertical="center"/>
    </xf>
    <xf numFmtId="213" fontId="11" fillId="0" borderId="69" xfId="31" applyNumberFormat="1" applyFont="1" applyBorder="1" applyAlignment="1">
      <alignment horizontal="center" vertical="center"/>
    </xf>
    <xf numFmtId="0" fontId="7" fillId="0" borderId="29" xfId="31" applyFont="1" applyFill="1" applyBorder="1" applyAlignment="1">
      <alignment horizontal="center" vertical="center"/>
    </xf>
    <xf numFmtId="0" fontId="33" fillId="0" borderId="29" xfId="31" applyFont="1" applyFill="1" applyBorder="1" applyAlignment="1">
      <alignment horizontal="left" vertical="center" wrapText="1"/>
    </xf>
    <xf numFmtId="0" fontId="33" fillId="0" borderId="29" xfId="31" applyFont="1" applyFill="1" applyBorder="1" applyAlignment="1">
      <alignment horizontal="center" vertical="center" wrapText="1"/>
    </xf>
    <xf numFmtId="0" fontId="11" fillId="0" borderId="65" xfId="31" applyFont="1" applyFill="1" applyBorder="1" applyAlignment="1">
      <alignment horizontal="center" vertical="center"/>
    </xf>
    <xf numFmtId="0" fontId="11" fillId="0" borderId="66" xfId="31" applyFont="1" applyFill="1" applyBorder="1" applyAlignment="1">
      <alignment horizontal="center" vertical="center"/>
    </xf>
    <xf numFmtId="0" fontId="11" fillId="0" borderId="16" xfId="31" applyFont="1" applyBorder="1" applyAlignment="1">
      <alignment vertical="center"/>
    </xf>
    <xf numFmtId="213" fontId="11" fillId="0" borderId="70" xfId="31" applyNumberFormat="1" applyFont="1" applyBorder="1" applyAlignment="1">
      <alignment horizontal="center" vertical="center"/>
    </xf>
    <xf numFmtId="0" fontId="11" fillId="0" borderId="62" xfId="31" applyFont="1" applyBorder="1" applyAlignment="1">
      <alignment vertical="center"/>
    </xf>
    <xf numFmtId="0" fontId="11" fillId="0" borderId="63" xfId="31" applyFont="1" applyFill="1" applyBorder="1" applyAlignment="1">
      <alignment horizontal="center" vertical="center"/>
    </xf>
    <xf numFmtId="0" fontId="11" fillId="0" borderId="42" xfId="31" applyFont="1" applyFill="1" applyBorder="1" applyAlignment="1">
      <alignment horizontal="center" vertical="center"/>
    </xf>
    <xf numFmtId="0" fontId="33" fillId="3" borderId="58" xfId="31" applyFont="1" applyFill="1" applyBorder="1" applyAlignment="1">
      <alignment horizontal="left" vertical="center"/>
    </xf>
    <xf numFmtId="0" fontId="34" fillId="0" borderId="65" xfId="31" applyFont="1" applyBorder="1" applyAlignment="1">
      <alignment horizontal="center" vertical="center" shrinkToFit="1"/>
    </xf>
    <xf numFmtId="0" fontId="33" fillId="0" borderId="71" xfId="31" applyFont="1" applyBorder="1" applyAlignment="1">
      <alignment horizontal="center" vertical="center"/>
    </xf>
    <xf numFmtId="213" fontId="11" fillId="3" borderId="72" xfId="31" applyNumberFormat="1" applyFont="1" applyFill="1" applyBorder="1" applyAlignment="1">
      <alignment horizontal="center" vertical="center"/>
    </xf>
    <xf numFmtId="0" fontId="7" fillId="3" borderId="3" xfId="31" applyFont="1" applyFill="1" applyBorder="1" applyAlignment="1">
      <alignment horizontal="center" vertical="center"/>
    </xf>
    <xf numFmtId="0" fontId="7" fillId="3" borderId="3" xfId="31" applyFont="1" applyFill="1" applyBorder="1" applyAlignment="1">
      <alignment vertical="center"/>
    </xf>
    <xf numFmtId="0" fontId="11" fillId="3" borderId="0" xfId="31" applyFont="1" applyFill="1" applyBorder="1" applyAlignment="1">
      <alignment vertical="center"/>
    </xf>
    <xf numFmtId="0" fontId="11" fillId="3" borderId="73" xfId="31" applyFont="1" applyFill="1" applyBorder="1" applyAlignment="1">
      <alignment horizontal="center" vertical="center"/>
    </xf>
    <xf numFmtId="0" fontId="11" fillId="0" borderId="66" xfId="31" applyFont="1" applyBorder="1" applyAlignment="1">
      <alignment horizontal="center" vertical="center"/>
    </xf>
    <xf numFmtId="213" fontId="11" fillId="0" borderId="41" xfId="31" applyNumberFormat="1" applyFont="1" applyFill="1" applyBorder="1" applyAlignment="1">
      <alignment horizontal="center" vertical="center"/>
    </xf>
    <xf numFmtId="0" fontId="7" fillId="0" borderId="61" xfId="31" applyFont="1" applyFill="1" applyBorder="1" applyAlignment="1">
      <alignment horizontal="center" vertical="center"/>
    </xf>
    <xf numFmtId="0" fontId="7" fillId="0" borderId="0" xfId="31" applyFont="1" applyFill="1" applyBorder="1" applyAlignment="1">
      <alignment vertical="center"/>
    </xf>
    <xf numFmtId="0" fontId="11" fillId="0" borderId="0" xfId="31" applyFont="1" applyFill="1" applyBorder="1" applyAlignment="1">
      <alignment vertical="center"/>
    </xf>
    <xf numFmtId="0" fontId="7" fillId="0" borderId="0" xfId="31" applyFont="1" applyFill="1" applyBorder="1" applyAlignment="1">
      <alignment horizontal="center" vertical="center"/>
    </xf>
    <xf numFmtId="0" fontId="7" fillId="3" borderId="58" xfId="31" applyFont="1" applyFill="1" applyBorder="1" applyAlignment="1">
      <alignment vertical="center"/>
    </xf>
    <xf numFmtId="0" fontId="11" fillId="3" borderId="58" xfId="31" applyFont="1" applyFill="1" applyBorder="1" applyAlignment="1">
      <alignment vertical="center"/>
    </xf>
    <xf numFmtId="213" fontId="11" fillId="3" borderId="74" xfId="31" applyNumberFormat="1" applyFont="1" applyFill="1" applyBorder="1" applyAlignment="1">
      <alignment horizontal="center" vertical="center"/>
    </xf>
    <xf numFmtId="0" fontId="7" fillId="3" borderId="75" xfId="31" applyFont="1" applyFill="1" applyBorder="1" applyAlignment="1">
      <alignment horizontal="center" vertical="center"/>
    </xf>
    <xf numFmtId="0" fontId="7" fillId="3" borderId="75" xfId="31" applyFont="1" applyFill="1" applyBorder="1" applyAlignment="1">
      <alignment vertical="center"/>
    </xf>
    <xf numFmtId="0" fontId="11" fillId="3" borderId="75" xfId="31" applyFont="1" applyFill="1" applyBorder="1" applyAlignment="1">
      <alignment vertical="center"/>
    </xf>
    <xf numFmtId="0" fontId="11" fillId="3" borderId="76" xfId="31" applyFont="1" applyFill="1" applyBorder="1" applyAlignment="1">
      <alignment horizontal="center" vertical="center"/>
    </xf>
    <xf numFmtId="213" fontId="11" fillId="0" borderId="0" xfId="31" applyNumberFormat="1" applyFont="1" applyFill="1" applyBorder="1" applyAlignment="1">
      <alignment horizontal="center" vertical="center"/>
    </xf>
    <xf numFmtId="0" fontId="11" fillId="0" borderId="0" xfId="31" applyFont="1" applyFill="1" applyBorder="1" applyAlignment="1">
      <alignment horizontal="center" vertical="center"/>
    </xf>
    <xf numFmtId="0" fontId="11" fillId="3" borderId="29" xfId="31" applyFont="1" applyFill="1" applyBorder="1" applyAlignment="1">
      <alignment vertical="center"/>
    </xf>
    <xf numFmtId="0" fontId="7" fillId="0" borderId="14" xfId="31" applyFont="1" applyFill="1" applyBorder="1" applyAlignment="1">
      <alignment horizontal="center" vertical="center"/>
    </xf>
    <xf numFmtId="0" fontId="7" fillId="0" borderId="15" xfId="31" applyFont="1" applyFill="1" applyBorder="1" applyAlignment="1">
      <alignment horizontal="center" vertical="center"/>
    </xf>
    <xf numFmtId="0" fontId="11" fillId="0" borderId="29" xfId="31" applyFont="1" applyFill="1" applyBorder="1" applyAlignment="1">
      <alignment vertical="center"/>
    </xf>
    <xf numFmtId="0" fontId="7" fillId="0" borderId="29" xfId="31" applyFont="1" applyFill="1" applyBorder="1" applyAlignment="1">
      <alignment vertical="center"/>
    </xf>
    <xf numFmtId="0" fontId="7" fillId="0" borderId="13" xfId="31" applyFont="1" applyFill="1" applyBorder="1" applyAlignment="1">
      <alignment horizontal="center" vertical="center"/>
    </xf>
    <xf numFmtId="213" fontId="11" fillId="0" borderId="54" xfId="31" applyNumberFormat="1" applyFont="1" applyFill="1" applyBorder="1" applyAlignment="1">
      <alignment horizontal="center" vertical="center"/>
    </xf>
    <xf numFmtId="0" fontId="7" fillId="0" borderId="7" xfId="31" applyFont="1" applyFill="1" applyBorder="1" applyAlignment="1">
      <alignment horizontal="center" vertical="center"/>
    </xf>
    <xf numFmtId="0" fontId="7" fillId="0" borderId="55" xfId="31" applyFont="1" applyFill="1" applyBorder="1" applyAlignment="1">
      <alignment horizontal="center" vertical="center"/>
    </xf>
    <xf numFmtId="0" fontId="11" fillId="0" borderId="7" xfId="31" applyFont="1" applyFill="1" applyBorder="1" applyAlignment="1">
      <alignment vertical="center"/>
    </xf>
    <xf numFmtId="0" fontId="7" fillId="0" borderId="7" xfId="31" applyFont="1" applyFill="1" applyBorder="1" applyAlignment="1">
      <alignment vertical="center"/>
    </xf>
    <xf numFmtId="0" fontId="11" fillId="0" borderId="71" xfId="31" applyFont="1" applyBorder="1" applyAlignment="1">
      <alignment horizontal="center" vertical="center"/>
    </xf>
    <xf numFmtId="0" fontId="11" fillId="0" borderId="63" xfId="31" applyFont="1" applyBorder="1" applyAlignment="1">
      <alignment horizontal="center" vertical="center"/>
    </xf>
    <xf numFmtId="0" fontId="7" fillId="0" borderId="77" xfId="31" applyFont="1" applyBorder="1" applyAlignment="1">
      <alignment horizontal="center" vertical="center"/>
    </xf>
    <xf numFmtId="0" fontId="11" fillId="0" borderId="44" xfId="31" applyFont="1" applyBorder="1" applyAlignment="1">
      <alignment horizontal="center" vertical="center"/>
    </xf>
    <xf numFmtId="0" fontId="7" fillId="3" borderId="0" xfId="31" applyFont="1" applyFill="1" applyBorder="1" applyAlignment="1">
      <alignment horizontal="center" vertical="center"/>
    </xf>
    <xf numFmtId="0" fontId="7" fillId="3" borderId="0" xfId="31" applyFont="1" applyFill="1" applyBorder="1" applyAlignment="1">
      <alignment vertical="center"/>
    </xf>
    <xf numFmtId="0" fontId="11" fillId="3" borderId="42" xfId="31" applyFont="1" applyFill="1" applyBorder="1" applyAlignment="1">
      <alignment horizontal="center" vertical="center"/>
    </xf>
    <xf numFmtId="0" fontId="11" fillId="0" borderId="16" xfId="31" applyFont="1" applyFill="1" applyBorder="1" applyAlignment="1">
      <alignment vertical="center"/>
    </xf>
    <xf numFmtId="0" fontId="7" fillId="0" borderId="78" xfId="31" applyFont="1" applyBorder="1" applyAlignment="1">
      <alignment horizontal="center" vertical="center"/>
    </xf>
    <xf numFmtId="213" fontId="11" fillId="0" borderId="45" xfId="31" applyNumberFormat="1" applyFont="1" applyBorder="1" applyAlignment="1">
      <alignment horizontal="center" vertical="center"/>
    </xf>
    <xf numFmtId="213" fontId="11" fillId="3" borderId="54" xfId="31" applyNumberFormat="1" applyFont="1" applyFill="1" applyBorder="1" applyAlignment="1">
      <alignment horizontal="center" vertical="center"/>
    </xf>
    <xf numFmtId="0" fontId="7" fillId="3" borderId="7" xfId="31" applyFont="1" applyFill="1" applyBorder="1" applyAlignment="1">
      <alignment horizontal="center" vertical="center"/>
    </xf>
    <xf numFmtId="0" fontId="7" fillId="3" borderId="7" xfId="31" applyFont="1" applyFill="1" applyBorder="1" applyAlignment="1">
      <alignment vertical="center"/>
    </xf>
    <xf numFmtId="0" fontId="33" fillId="3" borderId="7" xfId="31" applyFont="1" applyFill="1" applyBorder="1" applyAlignment="1">
      <alignment horizontal="left" vertical="center"/>
    </xf>
    <xf numFmtId="0" fontId="11" fillId="3" borderId="71" xfId="31" applyFont="1" applyFill="1" applyBorder="1" applyAlignment="1">
      <alignment horizontal="center" vertical="center"/>
    </xf>
    <xf numFmtId="213" fontId="11" fillId="3" borderId="79" xfId="31" applyNumberFormat="1" applyFont="1" applyFill="1" applyBorder="1" applyAlignment="1">
      <alignment horizontal="center" vertical="center"/>
    </xf>
    <xf numFmtId="0" fontId="7" fillId="3" borderId="80" xfId="31" applyFont="1" applyFill="1" applyBorder="1" applyAlignment="1">
      <alignment horizontal="center" vertical="center"/>
    </xf>
    <xf numFmtId="0" fontId="7" fillId="3" borderId="80" xfId="31" applyFont="1" applyFill="1" applyBorder="1" applyAlignment="1">
      <alignment vertical="center"/>
    </xf>
    <xf numFmtId="0" fontId="11" fillId="3" borderId="80" xfId="31" applyFont="1" applyFill="1" applyBorder="1" applyAlignment="1">
      <alignment vertical="center"/>
    </xf>
    <xf numFmtId="0" fontId="11" fillId="3" borderId="81" xfId="31" applyFont="1" applyFill="1" applyBorder="1" applyAlignment="1">
      <alignment horizontal="center" vertical="center"/>
    </xf>
    <xf numFmtId="0" fontId="7" fillId="0" borderId="82" xfId="31" applyFont="1" applyBorder="1" applyAlignment="1">
      <alignment vertical="center"/>
    </xf>
    <xf numFmtId="0" fontId="11" fillId="0" borderId="82" xfId="31" applyFont="1" applyBorder="1" applyAlignment="1">
      <alignment vertical="center"/>
    </xf>
    <xf numFmtId="0" fontId="11" fillId="0" borderId="83" xfId="31" applyFont="1" applyBorder="1" applyAlignment="1">
      <alignment horizontal="center" vertical="center"/>
    </xf>
    <xf numFmtId="213" fontId="11" fillId="0" borderId="84" xfId="31" applyNumberFormat="1" applyFont="1" applyBorder="1" applyAlignment="1">
      <alignment horizontal="center" vertical="center"/>
    </xf>
    <xf numFmtId="0" fontId="7" fillId="0" borderId="16" xfId="31" applyFont="1" applyFill="1" applyBorder="1" applyAlignment="1">
      <alignment vertical="center"/>
    </xf>
    <xf numFmtId="0" fontId="7" fillId="0" borderId="34" xfId="31" applyFont="1" applyBorder="1" applyAlignment="1">
      <alignment horizontal="center" vertical="center"/>
    </xf>
    <xf numFmtId="0" fontId="7" fillId="0" borderId="33" xfId="31" applyFont="1" applyBorder="1" applyAlignment="1">
      <alignment horizontal="center" vertical="center"/>
    </xf>
    <xf numFmtId="0" fontId="7" fillId="0" borderId="16" xfId="31" applyFont="1" applyBorder="1" applyAlignment="1">
      <alignment horizontal="center" vertical="center"/>
    </xf>
    <xf numFmtId="213" fontId="11" fillId="0" borderId="85" xfId="31" applyNumberFormat="1" applyFont="1" applyFill="1" applyBorder="1" applyAlignment="1">
      <alignment horizontal="center" vertical="center"/>
    </xf>
    <xf numFmtId="0" fontId="7" fillId="0" borderId="86" xfId="31" applyFont="1" applyFill="1" applyBorder="1" applyAlignment="1">
      <alignment horizontal="center" vertical="center"/>
    </xf>
    <xf numFmtId="0" fontId="7" fillId="0" borderId="58" xfId="31" applyFont="1" applyFill="1" applyBorder="1" applyAlignment="1">
      <alignment vertical="center"/>
    </xf>
    <xf numFmtId="0" fontId="11" fillId="0" borderId="58" xfId="31" applyFont="1" applyFill="1" applyBorder="1" applyAlignment="1">
      <alignment vertical="center"/>
    </xf>
    <xf numFmtId="0" fontId="11" fillId="0" borderId="59" xfId="31" applyFont="1" applyFill="1" applyBorder="1" applyAlignment="1">
      <alignment horizontal="center" vertical="center"/>
    </xf>
    <xf numFmtId="213" fontId="11" fillId="0" borderId="57" xfId="31" applyNumberFormat="1" applyFont="1" applyFill="1" applyBorder="1" applyAlignment="1">
      <alignment horizontal="center" vertical="center"/>
    </xf>
    <xf numFmtId="0" fontId="11" fillId="3" borderId="3" xfId="31" applyFont="1" applyFill="1" applyBorder="1" applyAlignment="1">
      <alignment vertical="center"/>
    </xf>
    <xf numFmtId="0" fontId="11" fillId="3" borderId="7" xfId="31" applyFont="1" applyFill="1" applyBorder="1" applyAlignment="1">
      <alignment vertical="center"/>
    </xf>
    <xf numFmtId="0" fontId="11" fillId="0" borderId="16" xfId="31" applyFont="1" applyBorder="1" applyAlignment="1">
      <alignment horizontal="left" vertical="center"/>
    </xf>
    <xf numFmtId="0" fontId="11" fillId="0" borderId="16" xfId="31" applyFont="1" applyBorder="1" applyAlignment="1">
      <alignment horizontal="center" vertical="center"/>
    </xf>
    <xf numFmtId="0" fontId="11" fillId="0" borderId="7" xfId="31" applyFont="1" applyBorder="1" applyAlignment="1">
      <alignment horizontal="left" vertical="center"/>
    </xf>
    <xf numFmtId="0" fontId="11" fillId="0" borderId="7" xfId="31" applyFont="1" applyBorder="1" applyAlignment="1">
      <alignment horizontal="center" vertical="center"/>
    </xf>
    <xf numFmtId="213" fontId="11" fillId="0" borderId="41" xfId="31" applyNumberFormat="1" applyFont="1" applyBorder="1" applyAlignment="1">
      <alignment vertical="center"/>
    </xf>
    <xf numFmtId="0" fontId="7" fillId="0" borderId="14" xfId="31" applyFont="1" applyBorder="1" applyAlignment="1">
      <alignment vertical="center"/>
    </xf>
    <xf numFmtId="213" fontId="11" fillId="0" borderId="54" xfId="31" applyNumberFormat="1" applyFont="1" applyBorder="1" applyAlignment="1">
      <alignment vertical="center"/>
    </xf>
    <xf numFmtId="0" fontId="7" fillId="0" borderId="55" xfId="31" applyFont="1" applyBorder="1" applyAlignment="1">
      <alignment vertical="center"/>
    </xf>
    <xf numFmtId="213" fontId="11" fillId="0" borderId="41" xfId="31" applyNumberFormat="1" applyFont="1" applyFill="1" applyBorder="1" applyAlignment="1">
      <alignment vertical="center"/>
    </xf>
    <xf numFmtId="213" fontId="11" fillId="0" borderId="54" xfId="31" applyNumberFormat="1" applyFont="1" applyFill="1" applyBorder="1" applyAlignment="1">
      <alignment vertical="center"/>
    </xf>
    <xf numFmtId="0" fontId="7" fillId="0" borderId="33" xfId="31" applyFont="1" applyFill="1" applyBorder="1" applyAlignment="1">
      <alignment horizontal="center" vertical="center"/>
    </xf>
    <xf numFmtId="0" fontId="35" fillId="0" borderId="0" xfId="31" applyFont="1" applyFill="1" applyAlignment="1">
      <alignment vertical="center"/>
    </xf>
    <xf numFmtId="0" fontId="33" fillId="0" borderId="0" xfId="31" applyFont="1" applyFill="1" applyBorder="1" applyAlignment="1">
      <alignment horizontal="left" vertical="center"/>
    </xf>
    <xf numFmtId="0" fontId="33" fillId="0" borderId="16" xfId="31" applyFont="1" applyFill="1" applyBorder="1" applyAlignment="1">
      <alignment horizontal="left" vertical="center"/>
    </xf>
    <xf numFmtId="0" fontId="33" fillId="0" borderId="62" xfId="31" applyFont="1" applyFill="1" applyBorder="1" applyAlignment="1">
      <alignment horizontal="left" vertical="center"/>
    </xf>
    <xf numFmtId="0" fontId="11" fillId="0" borderId="62" xfId="31" applyFont="1" applyFill="1" applyBorder="1" applyAlignment="1">
      <alignment vertical="center"/>
    </xf>
    <xf numFmtId="213" fontId="11" fillId="0" borderId="0" xfId="31" applyNumberFormat="1" applyFont="1" applyAlignment="1">
      <alignment horizontal="center" vertical="center"/>
    </xf>
    <xf numFmtId="2" fontId="7" fillId="0" borderId="0" xfId="7" applyNumberFormat="1" applyFont="1" applyFill="1" applyBorder="1" applyAlignment="1">
      <alignment horizontal="center" vertical="center"/>
    </xf>
    <xf numFmtId="2" fontId="7" fillId="0" borderId="0" xfId="7" applyNumberFormat="1" applyFont="1" applyFill="1" applyBorder="1" applyAlignment="1">
      <alignment vertical="center"/>
    </xf>
    <xf numFmtId="0" fontId="13" fillId="0" borderId="0" xfId="7" applyFont="1" applyFill="1" applyBorder="1" applyAlignment="1" applyProtection="1">
      <alignment vertical="center"/>
      <protection locked="0"/>
    </xf>
    <xf numFmtId="0" fontId="7" fillId="0" borderId="0" xfId="19" applyFont="1" applyFill="1" applyBorder="1" applyAlignment="1">
      <alignment vertical="center"/>
    </xf>
    <xf numFmtId="0" fontId="7" fillId="0" borderId="0" xfId="7" applyFont="1" applyFill="1" applyBorder="1" applyAlignment="1">
      <alignment horizontal="center" vertical="center"/>
    </xf>
    <xf numFmtId="181" fontId="7" fillId="0" borderId="0" xfId="19" applyNumberFormat="1" applyFont="1" applyFill="1" applyBorder="1" applyAlignment="1">
      <alignment horizontal="center" vertical="center"/>
    </xf>
    <xf numFmtId="0" fontId="7" fillId="0" borderId="0" xfId="7" applyFont="1" applyFill="1" applyBorder="1" applyAlignment="1">
      <alignment vertical="center"/>
    </xf>
    <xf numFmtId="0" fontId="7" fillId="0" borderId="0" xfId="7" applyNumberFormat="1" applyFont="1" applyFill="1" applyBorder="1" applyAlignment="1">
      <alignment horizontal="center" vertical="center"/>
    </xf>
    <xf numFmtId="0" fontId="7" fillId="0" borderId="0" xfId="7" applyFont="1" applyFill="1" applyBorder="1" applyAlignment="1" applyProtection="1">
      <alignment horizontal="left" vertical="center"/>
      <protection hidden="1"/>
    </xf>
    <xf numFmtId="0" fontId="36" fillId="0" borderId="0" xfId="19" applyFont="1" applyFill="1" applyBorder="1" applyAlignment="1">
      <alignment vertical="center"/>
    </xf>
    <xf numFmtId="0" fontId="37" fillId="0" borderId="0" xfId="31" applyFont="1" applyFill="1" applyBorder="1" applyAlignment="1">
      <alignment horizontal="center" vertical="center" shrinkToFit="1"/>
    </xf>
    <xf numFmtId="0" fontId="10" fillId="0" borderId="5" xfId="0" applyFont="1" applyFill="1" applyBorder="1" applyAlignment="1" applyProtection="1">
      <alignment horizontal="centerContinuous" vertical="center"/>
      <protection hidden="1"/>
    </xf>
    <xf numFmtId="0" fontId="10" fillId="0" borderId="0" xfId="0" applyFont="1" applyFill="1" applyBorder="1" applyAlignment="1" applyProtection="1">
      <alignment horizontal="left" vertical="center"/>
      <protection hidden="1"/>
    </xf>
    <xf numFmtId="0" fontId="10" fillId="0" borderId="1" xfId="0" applyFont="1" applyFill="1" applyBorder="1" applyAlignment="1" applyProtection="1">
      <alignment horizontal="centerContinuous" vertical="center"/>
      <protection hidden="1"/>
    </xf>
    <xf numFmtId="0" fontId="10" fillId="0" borderId="9" xfId="0" applyFont="1" applyFill="1" applyBorder="1" applyAlignment="1" applyProtection="1">
      <alignment horizontal="center" vertical="center"/>
      <protection hidden="1"/>
    </xf>
    <xf numFmtId="2" fontId="10" fillId="0" borderId="9" xfId="0" applyNumberFormat="1" applyFont="1" applyFill="1" applyBorder="1" applyAlignment="1" applyProtection="1">
      <alignment horizontal="center" vertical="center"/>
      <protection hidden="1"/>
    </xf>
    <xf numFmtId="0" fontId="10" fillId="0" borderId="11" xfId="0" applyFont="1" applyFill="1" applyBorder="1" applyAlignment="1" applyProtection="1">
      <alignment horizontal="center" vertical="center"/>
      <protection hidden="1"/>
    </xf>
    <xf numFmtId="0" fontId="8" fillId="0" borderId="9" xfId="0" applyFont="1" applyFill="1" applyBorder="1" applyAlignment="1" applyProtection="1">
      <alignment vertical="center"/>
      <protection hidden="1"/>
    </xf>
    <xf numFmtId="2" fontId="8" fillId="0" borderId="9" xfId="0" applyNumberFormat="1" applyFont="1" applyFill="1" applyBorder="1" applyAlignment="1" applyProtection="1">
      <alignment horizontal="right" vertical="center"/>
      <protection hidden="1"/>
    </xf>
    <xf numFmtId="44" fontId="8" fillId="0" borderId="28" xfId="29" applyFont="1" applyFill="1" applyBorder="1" applyAlignment="1" applyProtection="1">
      <alignment horizontal="right" vertical="center"/>
      <protection hidden="1"/>
    </xf>
    <xf numFmtId="0" fontId="10" fillId="0" borderId="0" xfId="0" applyFont="1" applyFill="1" applyBorder="1" applyAlignment="1" applyProtection="1">
      <alignment horizontal="right" vertical="center"/>
      <protection hidden="1"/>
    </xf>
    <xf numFmtId="44" fontId="8" fillId="0" borderId="48" xfId="0" applyNumberFormat="1"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locked="0"/>
    </xf>
    <xf numFmtId="0" fontId="8" fillId="0" borderId="9" xfId="0" applyFont="1" applyFill="1" applyBorder="1" applyAlignment="1" applyProtection="1">
      <alignment vertical="center"/>
      <protection locked="0"/>
    </xf>
    <xf numFmtId="0" fontId="8" fillId="0" borderId="9" xfId="0" applyFont="1" applyFill="1" applyBorder="1" applyAlignment="1" applyProtection="1">
      <alignment horizontal="center" vertical="center"/>
      <protection locked="0"/>
    </xf>
    <xf numFmtId="44" fontId="8" fillId="0" borderId="11" xfId="29" applyFont="1" applyFill="1" applyBorder="1" applyAlignment="1" applyProtection="1">
      <alignment vertical="center"/>
      <protection hidden="1"/>
    </xf>
    <xf numFmtId="0" fontId="8" fillId="0" borderId="9" xfId="5" applyFont="1" applyFill="1" applyBorder="1" applyAlignment="1" applyProtection="1">
      <alignment horizontal="left" vertical="center"/>
      <protection locked="0"/>
    </xf>
    <xf numFmtId="0" fontId="8" fillId="0" borderId="9" xfId="6" applyFont="1" applyFill="1" applyBorder="1" applyAlignment="1" applyProtection="1">
      <alignment horizontal="left" vertical="center"/>
      <protection locked="0"/>
    </xf>
    <xf numFmtId="2" fontId="8" fillId="0" borderId="9" xfId="0" applyNumberFormat="1" applyFont="1" applyFill="1" applyBorder="1" applyAlignment="1" applyProtection="1">
      <alignment horizontal="right" vertical="center"/>
      <protection locked="0"/>
    </xf>
    <xf numFmtId="44" fontId="8" fillId="0" borderId="9" xfId="29" applyFont="1" applyFill="1" applyBorder="1" applyAlignment="1" applyProtection="1">
      <alignment vertical="center"/>
      <protection locked="0"/>
    </xf>
    <xf numFmtId="214" fontId="8" fillId="0" borderId="35" xfId="29" applyNumberFormat="1" applyFont="1" applyFill="1" applyBorder="1" applyAlignment="1" applyProtection="1">
      <alignment horizontal="right" vertical="center"/>
      <protection hidden="1"/>
    </xf>
    <xf numFmtId="44" fontId="8" fillId="0" borderId="11" xfId="29" applyFont="1" applyFill="1" applyBorder="1" applyAlignment="1" applyProtection="1">
      <alignment horizontal="right" vertical="center"/>
      <protection hidden="1"/>
    </xf>
    <xf numFmtId="9" fontId="8" fillId="0" borderId="9" xfId="1" applyFont="1" applyFill="1" applyBorder="1" applyAlignment="1" applyProtection="1">
      <alignment horizontal="center" vertical="center"/>
      <protection locked="0"/>
    </xf>
    <xf numFmtId="44" fontId="8" fillId="0" borderId="35" xfId="29" applyNumberFormat="1" applyFont="1" applyFill="1" applyBorder="1" applyAlignment="1" applyProtection="1">
      <alignment horizontal="right" vertical="center"/>
      <protection hidden="1"/>
    </xf>
    <xf numFmtId="2" fontId="8" fillId="0" borderId="9" xfId="0" applyNumberFormat="1" applyFont="1" applyFill="1" applyBorder="1" applyAlignment="1" applyProtection="1">
      <alignment vertical="center"/>
      <protection locked="0"/>
    </xf>
    <xf numFmtId="44" fontId="8" fillId="0" borderId="35" xfId="29" applyFont="1" applyFill="1" applyBorder="1" applyAlignment="1" applyProtection="1">
      <alignment horizontal="right" vertical="center"/>
      <protection hidden="1"/>
    </xf>
    <xf numFmtId="39" fontId="8" fillId="0" borderId="25" xfId="0" applyNumberFormat="1" applyFont="1" applyFill="1" applyBorder="1" applyAlignment="1" applyProtection="1">
      <alignment horizontal="center" vertical="center"/>
      <protection hidden="1"/>
    </xf>
    <xf numFmtId="44" fontId="8" fillId="0" borderId="26" xfId="29" applyFont="1" applyFill="1" applyBorder="1" applyAlignment="1" applyProtection="1">
      <alignment horizontal="right" vertical="center"/>
      <protection hidden="1"/>
    </xf>
    <xf numFmtId="0" fontId="8" fillId="0" borderId="0" xfId="0" applyFont="1" applyFill="1" applyAlignment="1" applyProtection="1">
      <alignment vertical="center"/>
      <protection hidden="1"/>
    </xf>
    <xf numFmtId="0" fontId="11" fillId="0" borderId="9" xfId="0" applyFont="1" applyFill="1" applyBorder="1" applyAlignment="1" applyProtection="1">
      <alignment horizontal="center" vertical="center"/>
      <protection hidden="1"/>
    </xf>
    <xf numFmtId="0" fontId="11" fillId="0" borderId="16" xfId="0" applyFont="1" applyFill="1" applyBorder="1" applyAlignment="1" applyProtection="1">
      <alignment horizontal="center" vertical="center"/>
      <protection hidden="1"/>
    </xf>
    <xf numFmtId="0" fontId="17" fillId="0" borderId="9" xfId="7" applyFont="1" applyFill="1" applyBorder="1" applyAlignment="1" applyProtection="1">
      <alignment horizontal="center" vertical="center" wrapText="1"/>
      <protection hidden="1"/>
    </xf>
    <xf numFmtId="0" fontId="11" fillId="0" borderId="16" xfId="0" applyFont="1" applyFill="1" applyBorder="1" applyAlignment="1" applyProtection="1">
      <alignment horizontal="center" vertical="center"/>
      <protection hidden="1"/>
    </xf>
    <xf numFmtId="0" fontId="8" fillId="0" borderId="0" xfId="0" applyFont="1" applyFill="1" applyProtection="1"/>
    <xf numFmtId="14" fontId="10" fillId="0" borderId="0" xfId="0" applyNumberFormat="1" applyFont="1" applyFill="1" applyBorder="1" applyAlignment="1" applyProtection="1">
      <alignment vertical="center"/>
    </xf>
    <xf numFmtId="16" fontId="10" fillId="0" borderId="0" xfId="0" applyNumberFormat="1" applyFont="1" applyFill="1" applyBorder="1" applyAlignment="1" applyProtection="1">
      <alignment vertical="center"/>
    </xf>
    <xf numFmtId="0" fontId="10" fillId="0" borderId="0" xfId="0" applyFont="1" applyFill="1" applyBorder="1" applyAlignment="1" applyProtection="1">
      <alignment horizontal="centerContinuous" vertical="center"/>
    </xf>
    <xf numFmtId="16" fontId="10" fillId="0" borderId="0" xfId="0" applyNumberFormat="1" applyFont="1" applyFill="1" applyBorder="1" applyAlignment="1" applyProtection="1">
      <alignment horizontal="center" vertical="center"/>
    </xf>
    <xf numFmtId="14" fontId="10" fillId="0" borderId="0" xfId="0" applyNumberFormat="1" applyFont="1" applyFill="1" applyBorder="1" applyAlignment="1" applyProtection="1">
      <alignment vertical="center" wrapText="1"/>
    </xf>
    <xf numFmtId="0" fontId="10" fillId="0" borderId="0" xfId="0" applyFont="1" applyFill="1" applyBorder="1" applyAlignment="1" applyProtection="1">
      <alignment vertical="center"/>
    </xf>
    <xf numFmtId="0" fontId="8" fillId="0" borderId="0" xfId="0" applyFont="1" applyFill="1" applyBorder="1" applyAlignment="1" applyProtection="1">
      <alignment horizontal="center" vertical="center"/>
    </xf>
    <xf numFmtId="2" fontId="8" fillId="0" borderId="0" xfId="0" applyNumberFormat="1" applyFont="1" applyFill="1" applyBorder="1" applyAlignment="1" applyProtection="1">
      <alignment horizontal="right" vertical="center"/>
    </xf>
    <xf numFmtId="39" fontId="8" fillId="0" borderId="0" xfId="0" applyNumberFormat="1" applyFont="1" applyFill="1" applyBorder="1" applyAlignment="1" applyProtection="1">
      <alignment vertical="center"/>
    </xf>
    <xf numFmtId="49" fontId="8" fillId="0" borderId="0" xfId="0" applyNumberFormat="1"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8" fillId="0" borderId="0" xfId="0" applyFont="1" applyFill="1" applyBorder="1" applyAlignment="1" applyProtection="1">
      <alignment vertical="center"/>
    </xf>
    <xf numFmtId="2" fontId="8" fillId="0" borderId="0" xfId="0" applyNumberFormat="1" applyFont="1" applyFill="1" applyBorder="1" applyAlignment="1" applyProtection="1">
      <alignment horizontal="center" vertical="center"/>
    </xf>
    <xf numFmtId="2" fontId="10" fillId="0" borderId="0" xfId="0" applyNumberFormat="1" applyFont="1" applyFill="1" applyBorder="1" applyAlignment="1" applyProtection="1">
      <alignment horizontal="center" vertical="center"/>
    </xf>
    <xf numFmtId="215" fontId="8" fillId="0" borderId="9" xfId="0" applyNumberFormat="1" applyFont="1" applyFill="1" applyBorder="1" applyAlignment="1" applyProtection="1">
      <alignment horizontal="center" vertical="center"/>
    </xf>
    <xf numFmtId="183" fontId="8" fillId="0" borderId="0" xfId="0" applyNumberFormat="1" applyFont="1" applyFill="1" applyBorder="1" applyAlignment="1" applyProtection="1">
      <alignment horizontal="center" vertical="center"/>
    </xf>
    <xf numFmtId="44" fontId="8" fillId="0" borderId="0" xfId="29" applyFont="1" applyFill="1" applyBorder="1" applyAlignment="1" applyProtection="1">
      <alignment vertical="center"/>
    </xf>
    <xf numFmtId="0" fontId="8" fillId="0" borderId="0" xfId="0" applyFont="1" applyFill="1" applyBorder="1" applyProtection="1"/>
    <xf numFmtId="216" fontId="8" fillId="0" borderId="9" xfId="0" applyNumberFormat="1" applyFont="1" applyFill="1" applyBorder="1" applyAlignment="1" applyProtection="1">
      <alignment horizontal="center" vertical="center"/>
    </xf>
    <xf numFmtId="182" fontId="8" fillId="0" borderId="0" xfId="0" applyNumberFormat="1" applyFont="1" applyFill="1" applyBorder="1" applyAlignment="1" applyProtection="1">
      <alignment horizontal="center" vertical="center"/>
    </xf>
    <xf numFmtId="217" fontId="8" fillId="0" borderId="9" xfId="0" applyNumberFormat="1" applyFont="1" applyFill="1" applyBorder="1" applyAlignment="1" applyProtection="1">
      <alignment horizontal="center" vertical="center"/>
    </xf>
    <xf numFmtId="219" fontId="8" fillId="0" borderId="9" xfId="0" applyNumberFormat="1" applyFont="1" applyFill="1" applyBorder="1" applyAlignment="1" applyProtection="1">
      <alignment horizontal="center" vertical="center"/>
    </xf>
    <xf numFmtId="183" fontId="8" fillId="0" borderId="9" xfId="0" applyNumberFormat="1" applyFont="1" applyFill="1" applyBorder="1" applyAlignment="1" applyProtection="1">
      <alignment horizontal="center" vertical="center"/>
      <protection locked="0"/>
    </xf>
    <xf numFmtId="220" fontId="8" fillId="0" borderId="9" xfId="0" applyNumberFormat="1" applyFont="1" applyFill="1" applyBorder="1" applyAlignment="1" applyProtection="1">
      <alignment vertical="center"/>
      <protection hidden="1"/>
    </xf>
    <xf numFmtId="0" fontId="8" fillId="0" borderId="9" xfId="0" applyFont="1" applyFill="1" applyBorder="1" applyAlignment="1" applyProtection="1">
      <alignment horizontal="center" vertical="center"/>
      <protection hidden="1"/>
    </xf>
    <xf numFmtId="49" fontId="8" fillId="0" borderId="0" xfId="7" applyNumberFormat="1" applyFont="1" applyFill="1" applyBorder="1" applyAlignment="1" applyProtection="1">
      <alignment horizontal="left" vertical="center"/>
      <protection locked="0"/>
    </xf>
    <xf numFmtId="182" fontId="8" fillId="0" borderId="9" xfId="0" applyNumberFormat="1" applyFont="1" applyFill="1" applyBorder="1" applyAlignment="1" applyProtection="1">
      <alignment horizontal="right" vertical="center"/>
      <protection locked="0"/>
    </xf>
    <xf numFmtId="44" fontId="8" fillId="0" borderId="9" xfId="0" applyNumberFormat="1" applyFont="1" applyFill="1" applyBorder="1" applyAlignment="1" applyProtection="1">
      <alignment vertical="center"/>
      <protection locked="0"/>
    </xf>
    <xf numFmtId="2" fontId="7" fillId="0" borderId="9" xfId="0" applyNumberFormat="1" applyFont="1" applyFill="1" applyBorder="1" applyAlignment="1" applyProtection="1">
      <alignment vertical="center"/>
      <protection locked="0"/>
    </xf>
    <xf numFmtId="4" fontId="7" fillId="0" borderId="9" xfId="0" applyNumberFormat="1" applyFont="1" applyFill="1" applyBorder="1" applyAlignment="1" applyProtection="1">
      <alignment vertical="center"/>
      <protection locked="0"/>
    </xf>
    <xf numFmtId="10" fontId="0" fillId="0" borderId="0" xfId="1" applyNumberFormat="1" applyFont="1" applyFill="1" applyBorder="1" applyAlignment="1" applyProtection="1">
      <alignment vertical="center"/>
      <protection locked="0"/>
    </xf>
    <xf numFmtId="10" fontId="0" fillId="0" borderId="7" xfId="1" applyNumberFormat="1" applyFont="1" applyFill="1" applyBorder="1" applyAlignment="1" applyProtection="1">
      <alignment vertical="center"/>
      <protection locked="0"/>
    </xf>
    <xf numFmtId="0" fontId="12" fillId="0" borderId="0" xfId="0" applyFont="1" applyFill="1" applyAlignment="1" applyProtection="1">
      <alignment vertical="center"/>
      <protection hidden="1"/>
    </xf>
    <xf numFmtId="169" fontId="7" fillId="0" borderId="13" xfId="16" applyNumberFormat="1" applyFont="1" applyFill="1" applyBorder="1" applyAlignment="1" applyProtection="1">
      <alignment vertical="center"/>
      <protection locked="0"/>
    </xf>
    <xf numFmtId="0" fontId="7" fillId="0" borderId="0" xfId="0" applyFont="1" applyProtection="1">
      <protection hidden="1"/>
    </xf>
    <xf numFmtId="0" fontId="7" fillId="0" borderId="0" xfId="0" applyFont="1" applyAlignment="1" applyProtection="1">
      <alignment horizontal="center"/>
      <protection hidden="1"/>
    </xf>
    <xf numFmtId="192" fontId="7" fillId="0" borderId="9" xfId="0" applyNumberFormat="1" applyFont="1" applyBorder="1" applyAlignment="1" applyProtection="1">
      <alignment horizontal="center" vertical="center"/>
      <protection hidden="1"/>
    </xf>
    <xf numFmtId="0" fontId="7" fillId="0" borderId="41" xfId="0" applyFont="1" applyBorder="1" applyProtection="1">
      <protection hidden="1"/>
    </xf>
    <xf numFmtId="0" fontId="7" fillId="0" borderId="0" xfId="0" applyFont="1" applyBorder="1" applyProtection="1">
      <protection hidden="1"/>
    </xf>
    <xf numFmtId="0" fontId="7" fillId="0" borderId="42" xfId="0" applyFont="1" applyBorder="1" applyProtection="1">
      <protection hidden="1"/>
    </xf>
    <xf numFmtId="192" fontId="7" fillId="0" borderId="0" xfId="0" applyNumberFormat="1" applyFont="1" applyAlignment="1" applyProtection="1">
      <protection hidden="1"/>
    </xf>
    <xf numFmtId="44" fontId="11" fillId="0" borderId="42" xfId="29" applyFont="1" applyBorder="1" applyProtection="1">
      <protection hidden="1"/>
    </xf>
    <xf numFmtId="193" fontId="7" fillId="0" borderId="0" xfId="0" applyNumberFormat="1" applyFont="1" applyBorder="1" applyAlignment="1" applyProtection="1">
      <alignment shrinkToFit="1"/>
      <protection hidden="1"/>
    </xf>
    <xf numFmtId="194" fontId="7" fillId="0" borderId="0" xfId="0" applyNumberFormat="1" applyFont="1" applyBorder="1" applyAlignment="1" applyProtection="1">
      <alignment horizontal="center" vertical="center" shrinkToFit="1"/>
      <protection hidden="1"/>
    </xf>
    <xf numFmtId="0" fontId="7" fillId="0" borderId="0" xfId="0" applyFont="1" applyAlignment="1" applyProtection="1">
      <alignment horizontal="left" vertical="center"/>
      <protection hidden="1"/>
    </xf>
    <xf numFmtId="195" fontId="7" fillId="0" borderId="0" xfId="0" applyNumberFormat="1" applyFont="1" applyBorder="1" applyAlignment="1" applyProtection="1">
      <alignment horizontal="center"/>
      <protection hidden="1"/>
    </xf>
    <xf numFmtId="0" fontId="7" fillId="0" borderId="0" xfId="0" applyFont="1" applyBorder="1" applyAlignment="1" applyProtection="1">
      <alignment horizontal="right" vertical="center"/>
      <protection hidden="1"/>
    </xf>
    <xf numFmtId="196" fontId="11" fillId="0" borderId="42" xfId="25" applyNumberFormat="1" applyFont="1" applyBorder="1" applyProtection="1">
      <protection hidden="1"/>
    </xf>
    <xf numFmtId="9" fontId="11" fillId="0" borderId="42" xfId="30" applyFont="1" applyBorder="1" applyProtection="1">
      <protection hidden="1"/>
    </xf>
    <xf numFmtId="0" fontId="7" fillId="0" borderId="41" xfId="0" applyFont="1" applyFill="1" applyBorder="1" applyProtection="1">
      <protection hidden="1"/>
    </xf>
    <xf numFmtId="0" fontId="7" fillId="0" borderId="0" xfId="0" applyFont="1" applyBorder="1" applyAlignment="1" applyProtection="1">
      <alignment horizontal="center"/>
      <protection hidden="1"/>
    </xf>
    <xf numFmtId="0" fontId="11" fillId="0" borderId="42" xfId="30" applyNumberFormat="1" applyFont="1" applyFill="1" applyBorder="1" applyProtection="1">
      <protection hidden="1"/>
    </xf>
    <xf numFmtId="0" fontId="7" fillId="0" borderId="0" xfId="0" applyFont="1" applyBorder="1" applyAlignment="1" applyProtection="1">
      <alignment horizontal="left" vertical="center"/>
      <protection hidden="1"/>
    </xf>
    <xf numFmtId="198" fontId="7" fillId="0" borderId="0" xfId="0" applyNumberFormat="1" applyFont="1" applyBorder="1" applyProtection="1">
      <protection hidden="1"/>
    </xf>
    <xf numFmtId="199" fontId="7" fillId="0" borderId="0" xfId="0" applyNumberFormat="1" applyFont="1" applyBorder="1" applyAlignment="1" applyProtection="1">
      <alignment horizontal="center"/>
      <protection hidden="1"/>
    </xf>
    <xf numFmtId="200" fontId="7" fillId="0" borderId="0" xfId="0" applyNumberFormat="1" applyFont="1" applyBorder="1" applyAlignment="1" applyProtection="1">
      <alignment horizontal="center" vertical="center" shrinkToFit="1"/>
      <protection hidden="1"/>
    </xf>
    <xf numFmtId="199" fontId="11" fillId="0" borderId="42" xfId="0" applyNumberFormat="1" applyFont="1" applyBorder="1" applyProtection="1">
      <protection hidden="1"/>
    </xf>
    <xf numFmtId="201" fontId="11" fillId="0" borderId="42" xfId="0" applyNumberFormat="1" applyFont="1" applyFill="1" applyBorder="1" applyProtection="1">
      <protection hidden="1"/>
    </xf>
    <xf numFmtId="202" fontId="7" fillId="0" borderId="0" xfId="0" applyNumberFormat="1" applyFont="1" applyAlignment="1" applyProtection="1">
      <alignment shrinkToFit="1"/>
      <protection hidden="1"/>
    </xf>
    <xf numFmtId="203" fontId="7" fillId="0" borderId="0" xfId="0" applyNumberFormat="1" applyFont="1" applyAlignment="1" applyProtection="1">
      <alignment horizontal="center" shrinkToFit="1"/>
      <protection hidden="1"/>
    </xf>
    <xf numFmtId="204" fontId="7" fillId="0" borderId="0" xfId="0" applyNumberFormat="1" applyFont="1" applyAlignment="1" applyProtection="1">
      <alignment horizontal="center"/>
      <protection hidden="1"/>
    </xf>
    <xf numFmtId="0" fontId="7" fillId="0" borderId="0" xfId="0" applyFont="1" applyAlignment="1" applyProtection="1">
      <alignment horizontal="right" vertical="center"/>
      <protection hidden="1"/>
    </xf>
    <xf numFmtId="205" fontId="7" fillId="0" borderId="0" xfId="0" applyNumberFormat="1" applyFont="1" applyBorder="1" applyAlignment="1" applyProtection="1">
      <alignment horizontal="center" vertical="center" shrinkToFit="1"/>
      <protection hidden="1"/>
    </xf>
    <xf numFmtId="194" fontId="11" fillId="0" borderId="42" xfId="0" applyNumberFormat="1" applyFont="1" applyBorder="1" applyProtection="1">
      <protection hidden="1"/>
    </xf>
    <xf numFmtId="0" fontId="7" fillId="0" borderId="43" xfId="0" applyFont="1" applyBorder="1" applyProtection="1">
      <protection hidden="1"/>
    </xf>
    <xf numFmtId="0" fontId="7" fillId="0" borderId="18" xfId="0" applyFont="1" applyBorder="1" applyProtection="1">
      <protection hidden="1"/>
    </xf>
    <xf numFmtId="0" fontId="7" fillId="0" borderId="44" xfId="0" applyFont="1" applyBorder="1" applyProtection="1">
      <protection hidden="1"/>
    </xf>
    <xf numFmtId="0" fontId="7" fillId="0" borderId="0" xfId="0" applyFont="1" applyBorder="1" applyAlignment="1" applyProtection="1">
      <alignment horizontal="center" shrinkToFit="1"/>
      <protection hidden="1"/>
    </xf>
    <xf numFmtId="194" fontId="8" fillId="0" borderId="0" xfId="0" applyNumberFormat="1" applyFont="1" applyBorder="1" applyAlignment="1" applyProtection="1">
      <alignment horizontal="center" shrinkToFit="1"/>
      <protection hidden="1"/>
    </xf>
    <xf numFmtId="0" fontId="32" fillId="0" borderId="0" xfId="0" applyFont="1" applyBorder="1" applyAlignment="1" applyProtection="1">
      <alignment horizontal="center" shrinkToFit="1"/>
      <protection hidden="1"/>
    </xf>
    <xf numFmtId="194" fontId="7" fillId="0" borderId="0" xfId="0" applyNumberFormat="1" applyFont="1" applyBorder="1" applyAlignment="1" applyProtection="1">
      <alignment horizontal="center" vertical="center"/>
      <protection hidden="1"/>
    </xf>
    <xf numFmtId="0" fontId="8" fillId="0" borderId="9" xfId="0" applyFont="1" applyBorder="1" applyAlignment="1" applyProtection="1">
      <alignment horizontal="center" vertical="center"/>
      <protection hidden="1"/>
    </xf>
    <xf numFmtId="212" fontId="7" fillId="0" borderId="0" xfId="0" applyNumberFormat="1" applyFont="1" applyAlignment="1" applyProtection="1">
      <alignment vertical="center"/>
      <protection hidden="1"/>
    </xf>
    <xf numFmtId="44" fontId="11" fillId="0" borderId="42" xfId="29" applyFont="1" applyBorder="1" applyProtection="1">
      <protection locked="0"/>
    </xf>
    <xf numFmtId="196" fontId="11" fillId="0" borderId="42" xfId="25" applyNumberFormat="1" applyFont="1" applyBorder="1" applyProtection="1">
      <protection locked="0"/>
    </xf>
    <xf numFmtId="9" fontId="11" fillId="0" borderId="42" xfId="30" applyFont="1" applyBorder="1" applyProtection="1">
      <protection locked="0"/>
    </xf>
    <xf numFmtId="0" fontId="11" fillId="0" borderId="42" xfId="30" applyNumberFormat="1" applyFont="1" applyFill="1" applyBorder="1" applyProtection="1">
      <protection locked="0"/>
    </xf>
    <xf numFmtId="197" fontId="11" fillId="0" borderId="42" xfId="0" applyNumberFormat="1" applyFont="1" applyBorder="1" applyProtection="1">
      <protection locked="0"/>
    </xf>
    <xf numFmtId="199" fontId="11" fillId="0" borderId="42" xfId="0" applyNumberFormat="1" applyFont="1" applyBorder="1" applyProtection="1">
      <protection locked="0"/>
    </xf>
    <xf numFmtId="187" fontId="11" fillId="0" borderId="42" xfId="0" applyNumberFormat="1" applyFont="1" applyBorder="1" applyProtection="1">
      <protection locked="0"/>
    </xf>
    <xf numFmtId="189" fontId="11" fillId="0" borderId="42" xfId="0" applyNumberFormat="1" applyFont="1" applyBorder="1" applyProtection="1">
      <protection locked="0"/>
    </xf>
    <xf numFmtId="201" fontId="11" fillId="0" borderId="42" xfId="0" applyNumberFormat="1" applyFont="1" applyFill="1" applyBorder="1" applyProtection="1">
      <protection locked="0"/>
    </xf>
    <xf numFmtId="206" fontId="11" fillId="0" borderId="42" xfId="0" applyNumberFormat="1" applyFont="1" applyBorder="1" applyProtection="1">
      <protection locked="0"/>
    </xf>
    <xf numFmtId="194" fontId="11" fillId="0" borderId="42" xfId="0" applyNumberFormat="1" applyFont="1" applyBorder="1" applyProtection="1">
      <protection locked="0"/>
    </xf>
    <xf numFmtId="212" fontId="10" fillId="0" borderId="9" xfId="0" applyNumberFormat="1" applyFont="1" applyBorder="1" applyAlignment="1" applyProtection="1">
      <alignment horizontal="center" vertical="center"/>
      <protection hidden="1"/>
    </xf>
    <xf numFmtId="197" fontId="7" fillId="0" borderId="42" xfId="0" applyNumberFormat="1" applyFont="1" applyBorder="1" applyProtection="1">
      <protection hidden="1"/>
    </xf>
    <xf numFmtId="187" fontId="7" fillId="0" borderId="42" xfId="0" applyNumberFormat="1" applyFont="1" applyBorder="1" applyProtection="1">
      <protection hidden="1"/>
    </xf>
    <xf numFmtId="189" fontId="7" fillId="0" borderId="42" xfId="0" applyNumberFormat="1" applyFont="1" applyBorder="1" applyProtection="1">
      <protection hidden="1"/>
    </xf>
    <xf numFmtId="206" fontId="7" fillId="0" borderId="42" xfId="0" applyNumberFormat="1" applyFont="1" applyBorder="1" applyProtection="1">
      <protection hidden="1"/>
    </xf>
    <xf numFmtId="212" fontId="7" fillId="0" borderId="0" xfId="0" applyNumberFormat="1" applyFont="1" applyBorder="1" applyAlignment="1" applyProtection="1">
      <alignment vertical="center"/>
      <protection hidden="1"/>
    </xf>
    <xf numFmtId="211" fontId="8" fillId="0" borderId="9" xfId="0" applyNumberFormat="1" applyFont="1" applyBorder="1" applyAlignment="1" applyProtection="1">
      <alignment horizontal="center" vertical="center"/>
      <protection hidden="1"/>
    </xf>
    <xf numFmtId="179" fontId="8" fillId="0" borderId="9" xfId="0" applyNumberFormat="1" applyFont="1" applyBorder="1" applyAlignment="1" applyProtection="1">
      <alignment horizontal="center" vertical="center"/>
      <protection hidden="1"/>
    </xf>
    <xf numFmtId="207" fontId="8" fillId="0" borderId="9" xfId="0" applyNumberFormat="1" applyFont="1" applyBorder="1" applyAlignment="1" applyProtection="1">
      <alignment horizontal="center" vertical="center"/>
      <protection hidden="1"/>
    </xf>
    <xf numFmtId="208" fontId="8" fillId="0" borderId="9" xfId="0" applyNumberFormat="1" applyFont="1" applyBorder="1" applyAlignment="1" applyProtection="1">
      <alignment horizontal="center" vertical="center"/>
      <protection hidden="1"/>
    </xf>
    <xf numFmtId="209" fontId="8" fillId="0" borderId="9" xfId="0" applyNumberFormat="1" applyFont="1" applyBorder="1" applyAlignment="1" applyProtection="1">
      <alignment horizontal="center" vertical="center"/>
      <protection hidden="1"/>
    </xf>
    <xf numFmtId="210" fontId="8" fillId="0" borderId="9" xfId="0" applyNumberFormat="1" applyFont="1" applyBorder="1" applyAlignment="1" applyProtection="1">
      <alignment horizontal="center" vertical="center"/>
      <protection hidden="1"/>
    </xf>
    <xf numFmtId="207" fontId="8" fillId="0" borderId="9" xfId="0" applyNumberFormat="1" applyFont="1" applyBorder="1" applyAlignment="1" applyProtection="1">
      <alignment horizontal="center" vertical="center"/>
      <protection locked="0"/>
    </xf>
    <xf numFmtId="208" fontId="8" fillId="0" borderId="9" xfId="0" applyNumberFormat="1" applyFont="1" applyBorder="1" applyAlignment="1" applyProtection="1">
      <alignment horizontal="center" vertical="center"/>
      <protection locked="0"/>
    </xf>
    <xf numFmtId="209" fontId="8" fillId="0" borderId="9" xfId="0" applyNumberFormat="1" applyFont="1" applyBorder="1" applyAlignment="1" applyProtection="1">
      <alignment horizontal="center" vertical="center"/>
      <protection locked="0"/>
    </xf>
    <xf numFmtId="170" fontId="8" fillId="0" borderId="0" xfId="0" applyNumberFormat="1" applyFont="1" applyFill="1" applyBorder="1" applyAlignment="1" applyProtection="1">
      <alignment vertical="center"/>
    </xf>
    <xf numFmtId="44" fontId="8" fillId="0" borderId="0" xfId="29" applyFont="1" applyFill="1" applyBorder="1" applyAlignment="1" applyProtection="1">
      <alignment horizontal="right" vertical="center"/>
    </xf>
    <xf numFmtId="44" fontId="8" fillId="0" borderId="0" xfId="0" applyNumberFormat="1" applyFont="1" applyFill="1" applyBorder="1" applyAlignment="1" applyProtection="1">
      <alignment horizontal="center" vertical="center"/>
    </xf>
    <xf numFmtId="0" fontId="8" fillId="0" borderId="9" xfId="0" quotePrefix="1" applyFont="1" applyBorder="1" applyAlignment="1" applyProtection="1">
      <alignment horizontal="center" vertical="center"/>
      <protection hidden="1"/>
    </xf>
    <xf numFmtId="0" fontId="0" fillId="0" borderId="9" xfId="0" applyFill="1" applyBorder="1" applyAlignment="1" applyProtection="1">
      <alignment vertical="center"/>
      <protection locked="0"/>
    </xf>
    <xf numFmtId="44" fontId="7" fillId="0" borderId="9" xfId="0" applyNumberFormat="1" applyFont="1" applyFill="1" applyBorder="1" applyAlignment="1" applyProtection="1">
      <alignment vertical="center"/>
      <protection locked="0"/>
    </xf>
    <xf numFmtId="0" fontId="0" fillId="0" borderId="9" xfId="0" applyFont="1" applyBorder="1" applyAlignment="1">
      <alignment horizontal="center" vertical="center"/>
    </xf>
    <xf numFmtId="167" fontId="7" fillId="0" borderId="16" xfId="0" applyNumberFormat="1" applyFont="1" applyFill="1" applyBorder="1" applyAlignment="1" applyProtection="1">
      <alignment vertical="center"/>
    </xf>
    <xf numFmtId="0" fontId="7" fillId="0" borderId="29" xfId="7" applyFont="1" applyFill="1" applyBorder="1" applyAlignment="1" applyProtection="1">
      <alignment horizontal="left" vertical="center" wrapText="1"/>
      <protection hidden="1"/>
    </xf>
    <xf numFmtId="221" fontId="7" fillId="0" borderId="13" xfId="16" applyNumberFormat="1" applyFont="1" applyFill="1" applyBorder="1" applyAlignment="1" applyProtection="1">
      <alignment vertical="center"/>
      <protection locked="0"/>
    </xf>
    <xf numFmtId="10" fontId="7" fillId="0" borderId="9" xfId="1" applyNumberFormat="1" applyFont="1" applyFill="1" applyBorder="1" applyAlignment="1" applyProtection="1">
      <alignment vertical="center"/>
      <protection hidden="1"/>
    </xf>
    <xf numFmtId="10" fontId="11" fillId="0" borderId="9" xfId="16" applyNumberFormat="1" applyFont="1" applyFill="1" applyBorder="1" applyAlignment="1" applyProtection="1">
      <alignment vertical="center"/>
      <protection hidden="1"/>
    </xf>
    <xf numFmtId="0" fontId="7" fillId="0" borderId="13" xfId="0" applyFont="1" applyFill="1" applyBorder="1" applyAlignment="1" applyProtection="1">
      <alignment horizontal="left" vertical="center"/>
      <protection hidden="1"/>
    </xf>
    <xf numFmtId="0" fontId="7" fillId="0" borderId="19" xfId="0" applyFont="1" applyFill="1" applyBorder="1" applyAlignment="1" applyProtection="1">
      <alignment horizontal="left" vertical="center" wrapText="1"/>
      <protection hidden="1"/>
    </xf>
    <xf numFmtId="0" fontId="7" fillId="0" borderId="19" xfId="0" applyFont="1" applyFill="1" applyBorder="1" applyAlignment="1" applyProtection="1">
      <alignment horizontal="center" vertical="center"/>
      <protection hidden="1"/>
    </xf>
    <xf numFmtId="2" fontId="8" fillId="0" borderId="0" xfId="0" applyNumberFormat="1" applyFont="1" applyFill="1" applyBorder="1" applyAlignment="1" applyProtection="1">
      <alignment horizontal="left" vertical="center"/>
      <protection hidden="1"/>
    </xf>
    <xf numFmtId="0" fontId="38" fillId="0" borderId="0" xfId="0" applyFont="1" applyFill="1" applyBorder="1" applyAlignment="1" applyProtection="1">
      <alignment vertical="center"/>
    </xf>
    <xf numFmtId="0" fontId="39" fillId="0" borderId="0" xfId="0" applyFont="1" applyFill="1" applyProtection="1"/>
    <xf numFmtId="0" fontId="7" fillId="0" borderId="13" xfId="0" applyFont="1" applyFill="1" applyBorder="1" applyAlignment="1" applyProtection="1">
      <alignment vertical="center"/>
      <protection hidden="1"/>
    </xf>
    <xf numFmtId="0" fontId="7" fillId="0" borderId="19" xfId="0" applyFont="1" applyFill="1" applyBorder="1" applyAlignment="1" applyProtection="1">
      <alignment vertical="center"/>
      <protection hidden="1"/>
    </xf>
    <xf numFmtId="0" fontId="0" fillId="0" borderId="13" xfId="0" applyFont="1" applyBorder="1" applyAlignment="1">
      <alignment vertical="center"/>
    </xf>
    <xf numFmtId="0" fontId="0" fillId="0" borderId="19" xfId="0" applyFont="1" applyBorder="1" applyAlignment="1">
      <alignment vertical="center"/>
    </xf>
    <xf numFmtId="0" fontId="0" fillId="0" borderId="13" xfId="0" applyFont="1" applyBorder="1" applyAlignment="1">
      <alignment vertical="center" wrapText="1"/>
    </xf>
    <xf numFmtId="0" fontId="0" fillId="0" borderId="19" xfId="0" applyFont="1" applyBorder="1" applyAlignment="1">
      <alignment vertical="center" wrapText="1"/>
    </xf>
    <xf numFmtId="0" fontId="0" fillId="0" borderId="13" xfId="0" applyFill="1" applyBorder="1" applyAlignment="1">
      <alignment vertical="center" wrapText="1"/>
    </xf>
    <xf numFmtId="0" fontId="0" fillId="0" borderId="19" xfId="0" applyFill="1" applyBorder="1" applyAlignment="1">
      <alignment vertical="center" wrapText="1"/>
    </xf>
    <xf numFmtId="0" fontId="8" fillId="0" borderId="0" xfId="0" quotePrefix="1" applyNumberFormat="1" applyFont="1" applyFill="1" applyBorder="1" applyAlignment="1" applyProtection="1">
      <alignment horizontal="left" vertical="center"/>
      <protection locked="0"/>
    </xf>
    <xf numFmtId="2" fontId="8" fillId="0" borderId="9" xfId="1" applyNumberFormat="1" applyFont="1" applyFill="1" applyBorder="1" applyAlignment="1" applyProtection="1">
      <alignment vertical="center"/>
      <protection locked="0"/>
    </xf>
    <xf numFmtId="0" fontId="7" fillId="0" borderId="30" xfId="7" applyFont="1" applyFill="1" applyBorder="1" applyAlignment="1" applyProtection="1">
      <alignment horizontal="left" vertical="center" wrapText="1"/>
      <protection hidden="1"/>
    </xf>
    <xf numFmtId="0" fontId="7" fillId="0" borderId="29" xfId="7" applyFont="1" applyFill="1" applyBorder="1" applyAlignment="1" applyProtection="1">
      <alignment horizontal="center" vertical="center"/>
      <protection hidden="1"/>
    </xf>
    <xf numFmtId="0" fontId="7" fillId="0" borderId="16" xfId="7" applyFont="1" applyFill="1" applyBorder="1" applyAlignment="1" applyProtection="1">
      <alignment vertical="center"/>
      <protection hidden="1"/>
    </xf>
    <xf numFmtId="10" fontId="7" fillId="0" borderId="16" xfId="7" applyNumberFormat="1" applyFont="1" applyFill="1" applyBorder="1" applyAlignment="1" applyProtection="1">
      <alignment vertical="center"/>
      <protection hidden="1"/>
    </xf>
    <xf numFmtId="164" fontId="7" fillId="0" borderId="9" xfId="2" applyNumberFormat="1" applyFont="1" applyFill="1" applyBorder="1" applyAlignment="1" applyProtection="1">
      <alignment vertical="center"/>
    </xf>
    <xf numFmtId="164" fontId="7" fillId="0" borderId="9" xfId="2" applyNumberFormat="1" applyFont="1" applyFill="1" applyBorder="1" applyAlignment="1" applyProtection="1">
      <alignment vertical="center"/>
      <protection hidden="1"/>
    </xf>
    <xf numFmtId="0" fontId="8" fillId="0" borderId="10" xfId="0" applyFont="1" applyFill="1" applyBorder="1" applyAlignment="1" applyProtection="1">
      <alignment horizontal="left" vertical="center"/>
      <protection locked="0"/>
    </xf>
    <xf numFmtId="182" fontId="8" fillId="0" borderId="9" xfId="0" applyNumberFormat="1" applyFont="1" applyFill="1" applyBorder="1" applyAlignment="1" applyProtection="1">
      <alignment horizontal="right" vertical="center"/>
    </xf>
    <xf numFmtId="184" fontId="8" fillId="0" borderId="9" xfId="0" applyNumberFormat="1" applyFont="1" applyFill="1" applyBorder="1" applyAlignment="1" applyProtection="1">
      <alignment horizontal="center" vertical="center"/>
      <protection locked="0"/>
    </xf>
    <xf numFmtId="9" fontId="8" fillId="0" borderId="9" xfId="30" applyFont="1" applyFill="1" applyBorder="1" applyAlignment="1" applyProtection="1">
      <alignment horizontal="center" vertical="center"/>
      <protection locked="0"/>
    </xf>
    <xf numFmtId="185" fontId="8" fillId="0" borderId="9" xfId="0" applyNumberFormat="1" applyFont="1" applyFill="1" applyBorder="1" applyAlignment="1" applyProtection="1">
      <alignment horizontal="center" vertical="center"/>
      <protection locked="0"/>
    </xf>
    <xf numFmtId="186" fontId="8" fillId="0" borderId="9" xfId="30" applyNumberFormat="1" applyFont="1" applyFill="1" applyBorder="1" applyAlignment="1" applyProtection="1">
      <alignment horizontal="center" vertical="center"/>
      <protection locked="0"/>
    </xf>
    <xf numFmtId="0" fontId="8" fillId="0" borderId="13" xfId="0" applyFont="1" applyFill="1" applyBorder="1" applyAlignment="1" applyProtection="1">
      <alignment horizontal="left" vertical="center"/>
    </xf>
    <xf numFmtId="0" fontId="8" fillId="0" borderId="19" xfId="0" applyFont="1" applyFill="1" applyBorder="1" applyProtection="1"/>
    <xf numFmtId="0" fontId="8" fillId="0" borderId="13" xfId="0" applyFont="1" applyFill="1" applyBorder="1" applyAlignment="1" applyProtection="1">
      <alignment vertical="center"/>
    </xf>
    <xf numFmtId="187" fontId="8" fillId="0" borderId="9" xfId="0" applyNumberFormat="1" applyFont="1" applyFill="1" applyBorder="1" applyProtection="1">
      <protection locked="0"/>
    </xf>
    <xf numFmtId="188" fontId="8" fillId="0" borderId="9" xfId="0" applyNumberFormat="1" applyFont="1" applyFill="1" applyBorder="1" applyProtection="1">
      <protection locked="0"/>
    </xf>
    <xf numFmtId="189" fontId="8" fillId="0" borderId="9" xfId="0" applyNumberFormat="1" applyFont="1" applyFill="1" applyBorder="1" applyAlignment="1" applyProtection="1">
      <alignment horizontal="center" vertical="center"/>
      <protection locked="0"/>
    </xf>
    <xf numFmtId="218" fontId="8" fillId="0" borderId="9" xfId="30" applyNumberFormat="1" applyFont="1" applyFill="1" applyBorder="1" applyAlignment="1" applyProtection="1">
      <alignment horizontal="center" vertical="center"/>
      <protection locked="0"/>
    </xf>
    <xf numFmtId="190" fontId="8" fillId="0" borderId="9" xfId="30" applyNumberFormat="1" applyFont="1" applyFill="1" applyBorder="1" applyAlignment="1" applyProtection="1">
      <alignment horizontal="center" vertical="center"/>
      <protection locked="0"/>
    </xf>
    <xf numFmtId="191" fontId="8" fillId="0" borderId="9" xfId="30" applyNumberFormat="1" applyFont="1" applyFill="1" applyBorder="1" applyAlignment="1" applyProtection="1">
      <alignment horizontal="center" vertical="center"/>
      <protection locked="0"/>
    </xf>
    <xf numFmtId="0" fontId="8" fillId="0" borderId="13" xfId="0" applyFont="1" applyFill="1" applyBorder="1" applyProtection="1"/>
    <xf numFmtId="0" fontId="13" fillId="0" borderId="0" xfId="7" applyFont="1" applyFill="1" applyBorder="1" applyAlignment="1" applyProtection="1">
      <alignment horizontal="left" vertical="center" shrinkToFit="1"/>
      <protection hidden="1"/>
    </xf>
    <xf numFmtId="0" fontId="11" fillId="0" borderId="9" xfId="0" applyFont="1" applyFill="1" applyBorder="1" applyAlignment="1" applyProtection="1">
      <alignment horizontal="center" vertical="center" wrapText="1"/>
      <protection hidden="1"/>
    </xf>
    <xf numFmtId="0" fontId="11" fillId="0" borderId="16" xfId="0" applyFont="1" applyFill="1" applyBorder="1" applyAlignment="1" applyProtection="1">
      <alignment horizontal="center" vertical="center"/>
      <protection hidden="1"/>
    </xf>
    <xf numFmtId="0" fontId="11" fillId="0" borderId="19" xfId="0" applyFont="1" applyFill="1" applyBorder="1" applyAlignment="1" applyProtection="1">
      <alignment horizontal="center" vertical="center"/>
      <protection hidden="1"/>
    </xf>
    <xf numFmtId="0" fontId="15" fillId="0" borderId="13" xfId="0" applyFont="1" applyFill="1" applyBorder="1" applyAlignment="1" applyProtection="1">
      <alignment horizontal="center" vertical="center"/>
      <protection hidden="1"/>
    </xf>
    <xf numFmtId="0" fontId="15" fillId="0" borderId="16" xfId="0" applyFont="1" applyFill="1" applyBorder="1" applyAlignment="1" applyProtection="1">
      <alignment horizontal="center" vertical="center"/>
      <protection hidden="1"/>
    </xf>
    <xf numFmtId="0" fontId="15" fillId="0" borderId="19" xfId="0" applyFont="1" applyFill="1" applyBorder="1" applyAlignment="1" applyProtection="1">
      <alignment horizontal="center" vertical="center"/>
      <protection hidden="1"/>
    </xf>
    <xf numFmtId="0" fontId="13" fillId="0" borderId="0" xfId="0" applyFont="1" applyFill="1" applyAlignment="1" applyProtection="1">
      <alignment horizontal="left" vertical="center" wrapText="1"/>
      <protection hidden="1"/>
    </xf>
    <xf numFmtId="0" fontId="11" fillId="0" borderId="9" xfId="0" applyFont="1" applyFill="1" applyBorder="1" applyAlignment="1" applyProtection="1">
      <alignment horizontal="center" vertical="center"/>
      <protection hidden="1"/>
    </xf>
    <xf numFmtId="0" fontId="8" fillId="0" borderId="27" xfId="0" applyFont="1" applyFill="1" applyBorder="1" applyAlignment="1" applyProtection="1">
      <alignment horizontal="center" vertical="center" wrapText="1"/>
      <protection hidden="1"/>
    </xf>
    <xf numFmtId="0" fontId="8" fillId="0" borderId="19" xfId="0" applyFont="1" applyFill="1" applyBorder="1" applyAlignment="1" applyProtection="1">
      <alignment horizontal="center" vertical="center" wrapText="1"/>
      <protection hidden="1"/>
    </xf>
    <xf numFmtId="0" fontId="8" fillId="0" borderId="36" xfId="0" applyFont="1" applyFill="1" applyBorder="1" applyAlignment="1" applyProtection="1">
      <alignment horizontal="center" vertical="center"/>
      <protection hidden="1"/>
    </xf>
    <xf numFmtId="0" fontId="8" fillId="0" borderId="32" xfId="0" applyFont="1" applyFill="1" applyBorder="1" applyAlignment="1" applyProtection="1">
      <alignment horizontal="center" vertical="center"/>
      <protection hidden="1"/>
    </xf>
    <xf numFmtId="2" fontId="8" fillId="0" borderId="36" xfId="0" applyNumberFormat="1" applyFont="1" applyFill="1" applyBorder="1" applyAlignment="1" applyProtection="1">
      <alignment horizontal="center" vertical="center"/>
      <protection hidden="1"/>
    </xf>
    <xf numFmtId="2" fontId="8" fillId="0" borderId="32" xfId="0" applyNumberFormat="1" applyFont="1" applyFill="1" applyBorder="1" applyAlignment="1" applyProtection="1">
      <alignment horizontal="center" vertical="center"/>
      <protection hidden="1"/>
    </xf>
    <xf numFmtId="39" fontId="8" fillId="0" borderId="36" xfId="0" applyNumberFormat="1" applyFont="1" applyFill="1" applyBorder="1" applyAlignment="1" applyProtection="1">
      <alignment horizontal="center" vertical="center"/>
      <protection hidden="1"/>
    </xf>
    <xf numFmtId="39" fontId="8" fillId="0" borderId="32" xfId="0" applyNumberFormat="1" applyFont="1" applyFill="1" applyBorder="1" applyAlignment="1" applyProtection="1">
      <alignment horizontal="center" vertical="center"/>
      <protection hidden="1"/>
    </xf>
    <xf numFmtId="170" fontId="8" fillId="0" borderId="37" xfId="0" applyNumberFormat="1" applyFont="1" applyFill="1" applyBorder="1" applyAlignment="1" applyProtection="1">
      <alignment horizontal="center" vertical="center"/>
      <protection hidden="1"/>
    </xf>
    <xf numFmtId="170" fontId="8" fillId="0" borderId="35"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hidden="1"/>
    </xf>
    <xf numFmtId="0" fontId="10" fillId="0" borderId="3" xfId="0" applyFont="1" applyFill="1" applyBorder="1" applyAlignment="1" applyProtection="1">
      <alignment horizontal="center" vertical="center"/>
      <protection hidden="1"/>
    </xf>
    <xf numFmtId="0" fontId="10" fillId="0" borderId="4" xfId="0" applyFont="1" applyFill="1" applyBorder="1" applyAlignment="1" applyProtection="1">
      <alignment horizontal="center" vertical="center"/>
      <protection hidden="1"/>
    </xf>
    <xf numFmtId="0" fontId="11" fillId="0" borderId="9" xfId="7" applyFont="1" applyFill="1" applyBorder="1" applyAlignment="1" applyProtection="1">
      <alignment horizontal="center" vertical="center"/>
      <protection hidden="1"/>
    </xf>
    <xf numFmtId="0" fontId="17" fillId="0" borderId="9" xfId="7" applyFont="1" applyFill="1" applyBorder="1" applyAlignment="1" applyProtection="1">
      <alignment horizontal="center" vertical="center" wrapText="1"/>
      <protection hidden="1"/>
    </xf>
    <xf numFmtId="0" fontId="11" fillId="0" borderId="9" xfId="7" applyFont="1" applyFill="1" applyBorder="1" applyAlignment="1" applyProtection="1">
      <alignment horizontal="center" vertical="center" wrapText="1"/>
      <protection hidden="1"/>
    </xf>
    <xf numFmtId="0" fontId="8" fillId="0" borderId="0" xfId="7" applyFont="1" applyBorder="1" applyAlignment="1">
      <alignment horizontal="center" vertical="center" wrapText="1"/>
    </xf>
    <xf numFmtId="0" fontId="8" fillId="2" borderId="0" xfId="7" applyFont="1" applyFill="1" applyBorder="1" applyAlignment="1">
      <alignment horizontal="center" vertical="center" wrapText="1"/>
    </xf>
    <xf numFmtId="0" fontId="10" fillId="0" borderId="0" xfId="0" applyFont="1" applyFill="1" applyBorder="1" applyAlignment="1" applyProtection="1">
      <alignment horizontal="center" vertical="center"/>
    </xf>
    <xf numFmtId="49" fontId="8" fillId="0" borderId="9" xfId="0" applyNumberFormat="1" applyFont="1" applyBorder="1" applyAlignment="1" applyProtection="1">
      <alignment horizontal="center" vertical="center" wrapText="1"/>
      <protection hidden="1"/>
    </xf>
    <xf numFmtId="0" fontId="11" fillId="0" borderId="9" xfId="0" quotePrefix="1" applyFont="1" applyBorder="1" applyAlignment="1" applyProtection="1">
      <alignment horizontal="center" vertical="center"/>
      <protection hidden="1"/>
    </xf>
    <xf numFmtId="0" fontId="11" fillId="0" borderId="9" xfId="0" applyFont="1" applyBorder="1" applyAlignment="1" applyProtection="1">
      <alignment horizontal="center" vertical="center"/>
      <protection hidden="1"/>
    </xf>
    <xf numFmtId="0" fontId="11" fillId="0" borderId="9" xfId="0" applyFont="1" applyBorder="1" applyAlignment="1" applyProtection="1">
      <alignment horizontal="center" vertical="center" wrapText="1"/>
      <protection hidden="1"/>
    </xf>
    <xf numFmtId="0" fontId="8" fillId="0" borderId="9" xfId="0" applyFont="1" applyBorder="1" applyAlignment="1" applyProtection="1">
      <alignment horizontal="center" vertical="center"/>
      <protection hidden="1"/>
    </xf>
    <xf numFmtId="0" fontId="8" fillId="0" borderId="9" xfId="0" applyFont="1" applyBorder="1" applyAlignment="1" applyProtection="1">
      <alignment horizontal="center" vertical="center" wrapText="1"/>
      <protection hidden="1"/>
    </xf>
    <xf numFmtId="0" fontId="7" fillId="0" borderId="0" xfId="0" applyFont="1" applyBorder="1" applyAlignment="1" applyProtection="1">
      <alignment horizontal="left" vertical="center"/>
      <protection hidden="1"/>
    </xf>
    <xf numFmtId="196" fontId="7" fillId="0" borderId="0" xfId="0" applyNumberFormat="1" applyFont="1" applyBorder="1" applyAlignment="1" applyProtection="1">
      <alignment horizontal="center"/>
      <protection hidden="1"/>
    </xf>
    <xf numFmtId="0" fontId="7" fillId="0" borderId="0" xfId="0" applyFont="1" applyBorder="1" applyAlignment="1" applyProtection="1">
      <alignment horizontal="left" shrinkToFit="1"/>
      <protection hidden="1"/>
    </xf>
    <xf numFmtId="0" fontId="11" fillId="0" borderId="0" xfId="0" applyFont="1" applyAlignment="1" applyProtection="1">
      <alignment horizontal="center"/>
      <protection hidden="1"/>
    </xf>
    <xf numFmtId="0" fontId="31" fillId="0" borderId="38" xfId="0" applyFont="1" applyBorder="1" applyAlignment="1" applyProtection="1">
      <alignment horizontal="center"/>
      <protection hidden="1"/>
    </xf>
    <xf numFmtId="0" fontId="31" fillId="0" borderId="39" xfId="0" applyFont="1" applyBorder="1" applyAlignment="1" applyProtection="1">
      <alignment horizontal="center"/>
      <protection hidden="1"/>
    </xf>
    <xf numFmtId="0" fontId="31" fillId="0" borderId="40" xfId="0" applyFont="1" applyBorder="1" applyAlignment="1" applyProtection="1">
      <alignment horizontal="center"/>
      <protection hidden="1"/>
    </xf>
    <xf numFmtId="0" fontId="7" fillId="0" borderId="0" xfId="0" applyFont="1" applyAlignment="1" applyProtection="1">
      <alignment horizontal="left" vertical="center"/>
      <protection hidden="1"/>
    </xf>
    <xf numFmtId="187" fontId="7" fillId="0" borderId="0" xfId="0" applyNumberFormat="1" applyFont="1" applyBorder="1" applyAlignment="1" applyProtection="1">
      <alignment horizontal="center"/>
      <protection hidden="1"/>
    </xf>
    <xf numFmtId="0" fontId="7" fillId="0" borderId="0" xfId="0" applyFont="1" applyAlignment="1" applyProtection="1">
      <alignment horizontal="right"/>
      <protection hidden="1"/>
    </xf>
    <xf numFmtId="0" fontId="13" fillId="0" borderId="33" xfId="0" applyFont="1" applyFill="1" applyBorder="1" applyAlignment="1" applyProtection="1">
      <alignment horizontal="center" vertical="center"/>
      <protection hidden="1"/>
    </xf>
    <xf numFmtId="0" fontId="13" fillId="0" borderId="30" xfId="0" applyFont="1" applyFill="1" applyBorder="1" applyAlignment="1" applyProtection="1">
      <alignment horizontal="center" vertical="center"/>
      <protection hidden="1"/>
    </xf>
    <xf numFmtId="0" fontId="13" fillId="0" borderId="31" xfId="0" applyFont="1" applyFill="1" applyBorder="1" applyAlignment="1" applyProtection="1">
      <alignment horizontal="center" vertical="center"/>
      <protection hidden="1"/>
    </xf>
    <xf numFmtId="0" fontId="7" fillId="0" borderId="15" xfId="0" applyFont="1" applyFill="1" applyBorder="1" applyAlignment="1" applyProtection="1">
      <alignment horizontal="center" vertical="center"/>
      <protection hidden="1"/>
    </xf>
    <xf numFmtId="0" fontId="7" fillId="0" borderId="29" xfId="0" applyFont="1" applyFill="1" applyBorder="1" applyAlignment="1" applyProtection="1">
      <alignment horizontal="center" vertical="center"/>
      <protection hidden="1"/>
    </xf>
    <xf numFmtId="0" fontId="0" fillId="0" borderId="29" xfId="0" applyFill="1" applyBorder="1" applyAlignment="1" applyProtection="1">
      <alignment horizontal="center" vertical="center"/>
      <protection hidden="1"/>
    </xf>
    <xf numFmtId="0" fontId="0" fillId="0" borderId="17" xfId="0" applyFill="1" applyBorder="1" applyAlignment="1" applyProtection="1">
      <alignment horizontal="center" vertical="center"/>
      <protection hidden="1"/>
    </xf>
    <xf numFmtId="0" fontId="33" fillId="3" borderId="29" xfId="31" applyFont="1" applyFill="1" applyBorder="1" applyAlignment="1">
      <alignment horizontal="left" vertical="center" wrapText="1"/>
    </xf>
    <xf numFmtId="0" fontId="33" fillId="3" borderId="29" xfId="31" applyFont="1" applyFill="1" applyBorder="1" applyAlignment="1">
      <alignment horizontal="center" vertical="center" wrapText="1"/>
    </xf>
    <xf numFmtId="0" fontId="33" fillId="0" borderId="16" xfId="31" applyFont="1" applyFill="1" applyBorder="1" applyAlignment="1">
      <alignment horizontal="left" vertical="center" wrapText="1"/>
    </xf>
  </cellXfs>
  <cellStyles count="69">
    <cellStyle name="Cabecera 1" xfId="43"/>
    <cellStyle name="Cabecera 2" xfId="42"/>
    <cellStyle name="Dia" xfId="8"/>
    <cellStyle name="Encabez1" xfId="9"/>
    <cellStyle name="Encabez2" xfId="10"/>
    <cellStyle name="Euro" xfId="11"/>
    <cellStyle name="Euro 2" xfId="67"/>
    <cellStyle name="Fecha" xfId="44"/>
    <cellStyle name="Fijo" xfId="12"/>
    <cellStyle name="Fijo 2" xfId="45"/>
    <cellStyle name="Financiero" xfId="13"/>
    <cellStyle name="Millares 2" xfId="21"/>
    <cellStyle name="Millares 2 2" xfId="22"/>
    <cellStyle name="Millares 2 2 2" xfId="66"/>
    <cellStyle name="Millares 2 3" xfId="46"/>
    <cellStyle name="Millares 2 4" xfId="38"/>
    <cellStyle name="Millares 3" xfId="23"/>
    <cellStyle name="Millares 3 2" xfId="64"/>
    <cellStyle name="Millares 4" xfId="24"/>
    <cellStyle name="Millares 5" xfId="25"/>
    <cellStyle name="Millares 6" xfId="35"/>
    <cellStyle name="Moneda" xfId="2" builtinId="4"/>
    <cellStyle name="Moneda 2" xfId="28"/>
    <cellStyle name="Moneda 2 2" xfId="36"/>
    <cellStyle name="Moneda 3" xfId="29"/>
    <cellStyle name="Moneda 3 2" xfId="62"/>
    <cellStyle name="Moneda 4" xfId="50"/>
    <cellStyle name="Moneda 5" xfId="68"/>
    <cellStyle name="Moneda 6" xfId="33"/>
    <cellStyle name="Monetario" xfId="14"/>
    <cellStyle name="Monetario 2" xfId="49"/>
    <cellStyle name="Monetario0" xfId="47"/>
    <cellStyle name="No-definido" xfId="15"/>
    <cellStyle name="Normal" xfId="0" builtinId="0"/>
    <cellStyle name="Normal 2" xfId="3"/>
    <cellStyle name="Normal 2 2" xfId="20"/>
    <cellStyle name="Normal 2 2 2" xfId="19"/>
    <cellStyle name="Normal 2 3" xfId="51"/>
    <cellStyle name="Normal 2 4" xfId="52"/>
    <cellStyle name="Normal 3" xfId="7"/>
    <cellStyle name="Normal 3 2" xfId="54"/>
    <cellStyle name="Normal 3 3" xfId="65"/>
    <cellStyle name="Normal 3 4" xfId="53"/>
    <cellStyle name="Normal 3 5" xfId="37"/>
    <cellStyle name="Normal 4" xfId="26"/>
    <cellStyle name="Normal 4 2" xfId="31"/>
    <cellStyle name="Normal 4 3" xfId="55"/>
    <cellStyle name="Normal 5" xfId="40"/>
    <cellStyle name="Normal 5 2" xfId="48"/>
    <cellStyle name="Normal 6" xfId="27"/>
    <cellStyle name="Normal 6 2" xfId="39"/>
    <cellStyle name="Normal 7" xfId="61"/>
    <cellStyle name="Normal 8" xfId="41"/>
    <cellStyle name="Normal 9" xfId="32"/>
    <cellStyle name="Normal_Analisis de precios AGOSTO 2004" xfId="6"/>
    <cellStyle name="Normal_LICITACION ESCUELA CAUCETE" xfId="5"/>
    <cellStyle name="Porcentaje" xfId="1" builtinId="5"/>
    <cellStyle name="Porcentaje 2" xfId="4"/>
    <cellStyle name="Porcentaje 2 2" xfId="56"/>
    <cellStyle name="Porcentaje 3" xfId="16"/>
    <cellStyle name="Porcentaje 3 2" xfId="63"/>
    <cellStyle name="Porcentaje 4" xfId="30"/>
    <cellStyle name="Porcentaje 4 2" xfId="57"/>
    <cellStyle name="Porcentaje 5" xfId="34"/>
    <cellStyle name="Punto" xfId="17"/>
    <cellStyle name="Punto 2" xfId="58"/>
    <cellStyle name="Punto0" xfId="18"/>
    <cellStyle name="Punto0 2" xfId="59"/>
    <cellStyle name="Total 2" xfId="60"/>
  </cellStyles>
  <dxfs count="93">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b val="0"/>
        <i val="0"/>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6.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AR"/>
              <a:t>OBRA: </a:t>
            </a:r>
          </a:p>
          <a:p>
            <a:pPr>
              <a:defRPr/>
            </a:pPr>
            <a:r>
              <a:rPr lang="es-AR"/>
              <a:t>PLAN DE TRABAJO</a:t>
            </a:r>
          </a:p>
          <a:p>
            <a:pPr>
              <a:defRPr/>
            </a:pPr>
            <a:r>
              <a:rPr lang="es-AR"/>
              <a:t>AVANCE</a:t>
            </a:r>
            <a:r>
              <a:rPr lang="es-AR" baseline="0"/>
              <a:t> </a:t>
            </a:r>
            <a:r>
              <a:rPr lang="es-AR"/>
              <a:t>PORCENTUAL</a:t>
            </a:r>
            <a:r>
              <a:rPr lang="es-AR" baseline="0"/>
              <a:t> OBRA</a:t>
            </a:r>
            <a:endParaRPr lang="es-AR"/>
          </a:p>
        </c:rich>
      </c:tx>
      <c:overlay val="0"/>
    </c:title>
    <c:autoTitleDeleted val="0"/>
    <c:plotArea>
      <c:layout>
        <c:manualLayout>
          <c:layoutTarget val="inner"/>
          <c:xMode val="edge"/>
          <c:yMode val="edge"/>
          <c:x val="7.8341203703703691E-2"/>
          <c:y val="0.19077138888888889"/>
          <c:w val="0.87743472222222219"/>
          <c:h val="0.73675138888888914"/>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PTyCI!$E$18:$AC$18</c:f>
              <c:numCache>
                <c:formatCode>"Mes "#,#00\ </c:formatCode>
                <c:ptCount val="2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PTyCI!$E$123:$AC$123</c:f>
              <c:numCache>
                <c:formatCode>0.00%</c:formatCode>
                <c:ptCount val="25"/>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ser>
        <c:ser>
          <c:idx val="1"/>
          <c:order val="1"/>
          <c:tx>
            <c:v>Avance Acumulado</c:v>
          </c:tx>
          <c:marker>
            <c:symbol val="none"/>
          </c:marker>
          <c:dLbls>
            <c:dLbl>
              <c:idx val="1"/>
              <c:dLblPos val="t"/>
              <c:showLegendKey val="0"/>
              <c:showVal val="1"/>
              <c:showCatName val="0"/>
              <c:showSerName val="0"/>
              <c:showPercent val="0"/>
              <c:showBubbleSize val="0"/>
              <c:extLst>
                <c:ext xmlns:c15="http://schemas.microsoft.com/office/drawing/2012/chart" uri="{CE6537A1-D6FC-4f65-9D91-7224C49458BB}"/>
              </c:extLst>
            </c:dLbl>
            <c:dLbl>
              <c:idx val="2"/>
              <c:dLblPos val="t"/>
              <c:showLegendKey val="0"/>
              <c:showVal val="1"/>
              <c:showCatName val="0"/>
              <c:showSerName val="0"/>
              <c:showPercent val="0"/>
              <c:showBubbleSize val="0"/>
              <c:extLst>
                <c:ext xmlns:c15="http://schemas.microsoft.com/office/drawing/2012/chart" uri="{CE6537A1-D6FC-4f65-9D91-7224C49458BB}"/>
              </c:extLst>
            </c:dLbl>
            <c:dLbl>
              <c:idx val="3"/>
              <c:dLblPos val="ctr"/>
              <c:showLegendKey val="0"/>
              <c:showVal val="1"/>
              <c:showCatName val="0"/>
              <c:showSerName val="0"/>
              <c:showPercent val="0"/>
              <c:showBubbleSize val="0"/>
              <c:extLst>
                <c:ext xmlns:c15="http://schemas.microsoft.com/office/drawing/2012/chart" uri="{CE6537A1-D6FC-4f65-9D91-7224C49458BB}"/>
              </c:extLst>
            </c:dLbl>
            <c:dLbl>
              <c:idx val="4"/>
              <c:dLblPos val="ctr"/>
              <c:showLegendKey val="0"/>
              <c:showVal val="1"/>
              <c:showCatName val="0"/>
              <c:showSerName val="0"/>
              <c:showPercent val="0"/>
              <c:showBubbleSize val="0"/>
              <c:extLst>
                <c:ext xmlns:c15="http://schemas.microsoft.com/office/drawing/2012/chart" uri="{CE6537A1-D6FC-4f65-9D91-7224C49458BB}"/>
              </c:extLst>
            </c:dLbl>
            <c:dLbl>
              <c:idx val="5"/>
              <c:dLblPos val="ctr"/>
              <c:showLegendKey val="0"/>
              <c:showVal val="1"/>
              <c:showCatName val="0"/>
              <c:showSerName val="0"/>
              <c:showPercent val="0"/>
              <c:showBubbleSize val="0"/>
              <c:extLst>
                <c:ext xmlns:c15="http://schemas.microsoft.com/office/drawing/2012/chart" uri="{CE6537A1-D6FC-4f65-9D91-7224C49458BB}"/>
              </c:extLst>
            </c:dLbl>
            <c:dLbl>
              <c:idx val="30"/>
              <c:dLblPos val="t"/>
              <c:showLegendKey val="0"/>
              <c:showVal val="1"/>
              <c:showCatName val="0"/>
              <c:showSerName val="0"/>
              <c:showPercent val="0"/>
              <c:showBubbleSize val="0"/>
              <c:extLs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PTyCI!$E$18:$AC$18</c:f>
              <c:numCache>
                <c:formatCode>"Mes "#,#00\ </c:formatCode>
                <c:ptCount val="2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PTyCI!$E$124:$AC$124</c:f>
              <c:numCache>
                <c:formatCode>0.00%</c:formatCode>
                <c:ptCount val="25"/>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ser>
        <c:dLbls>
          <c:showLegendKey val="0"/>
          <c:showVal val="0"/>
          <c:showCatName val="0"/>
          <c:showSerName val="0"/>
          <c:showPercent val="0"/>
          <c:showBubbleSize val="0"/>
        </c:dLbls>
        <c:smooth val="0"/>
        <c:axId val="-495869680"/>
        <c:axId val="-495869136"/>
      </c:lineChart>
      <c:catAx>
        <c:axId val="-49586968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ES"/>
          </a:p>
        </c:txPr>
        <c:crossAx val="-495869136"/>
        <c:crossesAt val="0"/>
        <c:auto val="1"/>
        <c:lblAlgn val="ctr"/>
        <c:lblOffset val="100"/>
        <c:noMultiLvlLbl val="0"/>
      </c:catAx>
      <c:valAx>
        <c:axId val="-495869136"/>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92E-3"/>
              <c:y val="0.32481444444444468"/>
            </c:manualLayout>
          </c:layout>
          <c:overlay val="0"/>
        </c:title>
        <c:numFmt formatCode="0%" sourceLinked="0"/>
        <c:majorTickMark val="out"/>
        <c:minorTickMark val="none"/>
        <c:tickLblPos val="nextTo"/>
        <c:txPr>
          <a:bodyPr/>
          <a:lstStyle/>
          <a:p>
            <a:pPr>
              <a:defRPr baseline="0">
                <a:latin typeface="Arial" pitchFamily="34" charset="0"/>
              </a:defRPr>
            </a:pPr>
            <a:endParaRPr lang="es-ES"/>
          </a:p>
        </c:txPr>
        <c:crossAx val="-495869680"/>
        <c:crosses val="autoZero"/>
        <c:crossBetween val="midCat"/>
      </c:valAx>
    </c:plotArea>
    <c:legend>
      <c:legendPos val="r"/>
      <c:layout>
        <c:manualLayout>
          <c:xMode val="edge"/>
          <c:yMode val="edge"/>
          <c:x val="0.84602379629629654"/>
          <c:y val="9.3211250000000009E-2"/>
          <c:w val="0.12692990740740745"/>
          <c:h val="6.379250000000003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AR"/>
              <a:t>OBRA:</a:t>
            </a:r>
            <a:r>
              <a:rPr lang="es-AR" baseline="0"/>
              <a:t> </a:t>
            </a:r>
            <a:endParaRPr lang="es-AR"/>
          </a:p>
          <a:p>
            <a:pPr>
              <a:defRPr/>
            </a:pPr>
            <a:r>
              <a:rPr lang="es-AR"/>
              <a:t>CURVA DE INVERSIÓN</a:t>
            </a:r>
          </a:p>
          <a:p>
            <a:pPr>
              <a:defRPr/>
            </a:pPr>
            <a:r>
              <a:rPr lang="es-AR"/>
              <a:t>AVANCE</a:t>
            </a:r>
            <a:r>
              <a:rPr lang="es-AR" baseline="0"/>
              <a:t> MONETARIO OBRA</a:t>
            </a:r>
            <a:endParaRPr lang="es-AR"/>
          </a:p>
        </c:rich>
      </c:tx>
      <c:overlay val="0"/>
    </c:title>
    <c:autoTitleDeleted val="0"/>
    <c:plotArea>
      <c:layout>
        <c:manualLayout>
          <c:layoutTarget val="inner"/>
          <c:xMode val="edge"/>
          <c:yMode val="edge"/>
          <c:x val="0.10084333333333333"/>
          <c:y val="0.17313249999999999"/>
          <c:w val="0.8750828703703708"/>
          <c:h val="0.73851531703751261"/>
        </c:manualLayout>
      </c:layout>
      <c:lineChart>
        <c:grouping val="standard"/>
        <c:varyColors val="0"/>
        <c:ser>
          <c:idx val="0"/>
          <c:order val="0"/>
          <c:tx>
            <c:v>Inversión Mensual</c:v>
          </c:tx>
          <c:marker>
            <c:symbol val="none"/>
          </c:marker>
          <c:dLbls>
            <c:dLbl>
              <c:idx val="4"/>
              <c:dLblPos val="t"/>
              <c:showLegendKey val="0"/>
              <c:showVal val="1"/>
              <c:showCatName val="0"/>
              <c:showSerName val="0"/>
              <c:showPercent val="0"/>
              <c:showBubbleSize val="0"/>
              <c:extLst>
                <c:ext xmlns:c15="http://schemas.microsoft.com/office/drawing/2012/chart" uri="{CE6537A1-D6FC-4f65-9D91-7224C49458BB}"/>
              </c:extLst>
            </c:dLbl>
            <c:numFmt formatCode="&quot;$&quot;\ #,##0.00" sourceLinked="0"/>
            <c:spPr>
              <a:noFill/>
              <a:ln>
                <a:noFill/>
              </a:ln>
              <a:effectLst/>
            </c:spPr>
            <c:txPr>
              <a:bodyPr rot="-5400000" vert="horz" anchor="ctr" anchorCtr="0"/>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PTyCI!$E$18:$AC$18</c:f>
              <c:numCache>
                <c:formatCode>"Mes "#,#00\ </c:formatCode>
                <c:ptCount val="2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PTyCI!$E$126:$AC$126</c:f>
              <c:numCache>
                <c:formatCode>_("$"* #,##0.00_);_("$"* \(#,##0.00\);_("$"* "-"??_);_(@_)</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E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PTyCI!$E$18:$AC$18</c:f>
              <c:numCache>
                <c:formatCode>"Mes "#,#00\ </c:formatCode>
                <c:ptCount val="2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PTyCI!$E$127:$AC$127</c:f>
              <c:numCache>
                <c:formatCode>_("$"* #,##0.00_);_("$"* \(#,##0.00\);_("$"* "-"??_);_(@_)</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ser>
        <c:dLbls>
          <c:showLegendKey val="0"/>
          <c:showVal val="0"/>
          <c:showCatName val="0"/>
          <c:showSerName val="0"/>
          <c:showPercent val="0"/>
          <c:showBubbleSize val="0"/>
        </c:dLbls>
        <c:smooth val="0"/>
        <c:axId val="-329877536"/>
        <c:axId val="-329871552"/>
      </c:lineChart>
      <c:catAx>
        <c:axId val="-329877536"/>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ES"/>
          </a:p>
        </c:txPr>
        <c:crossAx val="-329871552"/>
        <c:crosses val="autoZero"/>
        <c:auto val="1"/>
        <c:lblAlgn val="ctr"/>
        <c:lblOffset val="100"/>
        <c:noMultiLvlLbl val="0"/>
      </c:catAx>
      <c:valAx>
        <c:axId val="-329871552"/>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57"/>
            </c:manualLayout>
          </c:layout>
          <c:overlay val="0"/>
        </c:title>
        <c:numFmt formatCode="&quot;$&quot;\ #,##0" sourceLinked="0"/>
        <c:majorTickMark val="out"/>
        <c:minorTickMark val="none"/>
        <c:tickLblPos val="nextTo"/>
        <c:crossAx val="-329877536"/>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3E-2"/>
        </c:manualLayout>
      </c:layout>
      <c:overlay val="0"/>
    </c:legend>
    <c:plotVisOnly val="1"/>
    <c:dispBlanksAs val="gap"/>
    <c:showDLblsOverMax val="0"/>
  </c:chart>
  <c:spPr>
    <a:noFill/>
    <a:ln>
      <a:noFill/>
    </a:ln>
  </c:spPr>
  <c:printSettings>
    <c:headerFooter>
      <c:oddHeader>&amp;Z&amp;G</c:oddHeader>
    </c:headerFooter>
    <c:pageMargins b="0.19685039370078738" l="0.19685039370078738" r="0.19685039370078738" t="0.39370078740157488" header="0" footer="0"/>
    <c:pageSetup paperSize="9" orientation="landscape"/>
    <c:legacyDrawingHF r:id="rId1"/>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636825</xdr:colOff>
      <xdr:row>37</xdr:row>
      <xdr:rowOff>151500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0</xdr:col>
      <xdr:colOff>1277938</xdr:colOff>
      <xdr:row>12</xdr:row>
      <xdr:rowOff>475</xdr:rowOff>
    </xdr:from>
    <xdr:ext cx="2849561" cy="182087"/>
    <xdr:sp macro="" textlink="">
      <xdr:nvSpPr>
        <xdr:cNvPr id="2" name="1 CuadroTexto"/>
        <xdr:cNvSpPr txBox="1"/>
      </xdr:nvSpPr>
      <xdr:spPr>
        <a:xfrm>
          <a:off x="1277938" y="1714975"/>
          <a:ext cx="2849561"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𝐼𝑛𝑡𝑒𝑟é𝑠 </a:t>
          </a:r>
          <a:r>
            <a:rPr lang="es-AR" sz="800" i="0">
              <a:latin typeface="Cambria Math"/>
            </a:rPr>
            <a:t>= </a:t>
          </a:r>
          <a:r>
            <a:rPr lang="es-AR" sz="800" i="0">
              <a:solidFill>
                <a:schemeClr val="tx1"/>
              </a:solidFill>
              <a:effectLst/>
              <a:latin typeface="+mn-lt"/>
              <a:ea typeface="+mn-ea"/>
              <a:cs typeface="+mn-cs"/>
            </a:rPr>
            <a:t>(</a:t>
          </a:r>
          <a:r>
            <a:rPr lang="es-AR" sz="800" b="0" i="0">
              <a:solidFill>
                <a:schemeClr val="tx1"/>
              </a:solidFill>
              <a:effectLst/>
              <a:latin typeface="+mn-lt"/>
              <a:ea typeface="+mn-ea"/>
              <a:cs typeface="+mn-cs"/>
            </a:rPr>
            <a:t>𝐶𝑎𝑝𝑖𝑡𝑎𝑙 × 8 ℎ</a:t>
          </a:r>
          <a:r>
            <a:rPr lang="es-AR" sz="800" b="0" i="0">
              <a:solidFill>
                <a:schemeClr val="tx1"/>
              </a:solidFill>
              <a:effectLst/>
              <a:latin typeface="Cambria Math"/>
              <a:ea typeface="+mn-ea"/>
              <a:cs typeface="+mn-cs"/>
            </a:rPr>
            <a:t>/</a:t>
          </a:r>
          <a:r>
            <a:rPr lang="es-AR" sz="800" b="0" i="0">
              <a:solidFill>
                <a:schemeClr val="tx1"/>
              </a:solidFill>
              <a:effectLst/>
              <a:latin typeface="+mn-lt"/>
              <a:ea typeface="+mn-ea"/>
              <a:cs typeface="+mn-cs"/>
            </a:rPr>
            <a:t>𝑑í𝑎 × Í𝑛𝑡𝑒𝑟𝑒𝑠𝐴𝑛𝑢𝑎𝑙) / (2 × 2000 ℎ/𝑎ñ𝑜)</a:t>
          </a:r>
          <a:endParaRPr lang="es-AR" sz="800"/>
        </a:p>
      </xdr:txBody>
    </xdr:sp>
    <xdr:clientData/>
  </xdr:oneCellAnchor>
  <xdr:oneCellAnchor>
    <xdr:from>
      <xdr:col>0</xdr:col>
      <xdr:colOff>1277938</xdr:colOff>
      <xdr:row>15</xdr:row>
      <xdr:rowOff>7939</xdr:rowOff>
    </xdr:from>
    <xdr:ext cx="4444998" cy="198436"/>
    <xdr:sp macro="" textlink="">
      <xdr:nvSpPr>
        <xdr:cNvPr id="4" name="3 CuadroTexto"/>
        <xdr:cNvSpPr txBox="1"/>
      </xdr:nvSpPr>
      <xdr:spPr>
        <a:xfrm>
          <a:off x="1277938" y="2151064"/>
          <a:ext cx="4444998" cy="1984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𝑅</a:t>
          </a:r>
          <a:r>
            <a:rPr lang="es-AR" sz="800" b="0" i="0">
              <a:latin typeface="Cambria Math"/>
            </a:rPr>
            <a:t>𝑒𝑝𝑎𝑟𝑎𝑐𝑖𝑜𝑛𝑒𝑠 𝑦 𝑅𝑒𝑝𝑢𝑒𝑠𝑡𝑜𝑠</a:t>
          </a:r>
          <a:r>
            <a:rPr lang="es-AR" sz="800" i="0">
              <a:latin typeface="Cambria Math"/>
            </a:rPr>
            <a:t>=𝐴𝑚𝑜𝑟𝑡𝑖𝑧𝑎𝑐𝑖</a:t>
          </a:r>
          <a:r>
            <a:rPr lang="es-AR" sz="800" b="0" i="0">
              <a:latin typeface="Cambria Math"/>
            </a:rPr>
            <a:t>ó𝑛 ×% 𝑅𝑒𝑝𝑎𝑟𝑎𝑐𝑖ó𝑛 𝑦 𝑅𝑒𝑝𝑢𝑒𝑠𝑡𝑜𝑠 𝑑𝑒 𝑙𝑎 </a:t>
          </a:r>
          <a:r>
            <a:rPr lang="es-AR" sz="800" b="0" i="0">
              <a:latin typeface="Cambria Math"/>
              <a:ea typeface="Cambria Math"/>
            </a:rPr>
            <a:t>𝐴𝑚𝑜𝑟𝑡𝑖𝑧𝑎𝑐𝑖ó𝑛</a:t>
          </a:r>
          <a:endParaRPr lang="es-AR" sz="800">
            <a:latin typeface="Arial" pitchFamily="34" charset="0"/>
            <a:cs typeface="Arial" pitchFamily="34" charset="0"/>
          </a:endParaRPr>
        </a:p>
      </xdr:txBody>
    </xdr:sp>
    <xdr:clientData/>
  </xdr:oneCellAnchor>
  <xdr:oneCellAnchor>
    <xdr:from>
      <xdr:col>0</xdr:col>
      <xdr:colOff>1277938</xdr:colOff>
      <xdr:row>18</xdr:row>
      <xdr:rowOff>7941</xdr:rowOff>
    </xdr:from>
    <xdr:ext cx="3444872" cy="182559"/>
    <xdr:sp macro="" textlink="">
      <xdr:nvSpPr>
        <xdr:cNvPr id="5" name="4 CuadroTexto"/>
        <xdr:cNvSpPr txBox="1"/>
      </xdr:nvSpPr>
      <xdr:spPr>
        <a:xfrm>
          <a:off x="1277938" y="2579691"/>
          <a:ext cx="3444872" cy="18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𝑜𝑚𝑏𝑢𝑠𝑡𝑖𝑏𝑙𝑒𝑠 </a:t>
          </a:r>
          <a:r>
            <a:rPr lang="es-AR" sz="800" i="0">
              <a:latin typeface="Cambria Math"/>
            </a:rPr>
            <a:t>= </a:t>
          </a:r>
          <a:r>
            <a:rPr lang="es-AR" sz="800" b="0" i="0">
              <a:latin typeface="Cambria Math"/>
            </a:rPr>
            <a:t>𝑇𝑜𝑡𝑎𝑙 𝐻𝑃 ×</a:t>
          </a:r>
          <a:r>
            <a:rPr lang="es-AR" sz="800" b="0" i="0">
              <a:latin typeface="Cambria Math"/>
              <a:ea typeface="Cambria Math"/>
            </a:rPr>
            <a:t>𝐶𝑜𝑛𝑠𝑢𝑚𝑜 𝑝𝑜𝑟 ℎ𝑜𝑟𝑎/𝐻𝑃×𝑃𝑟𝑒𝑐𝑖𝑜 𝑔𝑎𝑠𝑜𝑖𝑙</a:t>
          </a:r>
          <a:endParaRPr lang="es-AR" sz="800">
            <a:latin typeface="Arial" pitchFamily="34" charset="0"/>
            <a:cs typeface="Arial" pitchFamily="34" charset="0"/>
          </a:endParaRPr>
        </a:p>
      </xdr:txBody>
    </xdr:sp>
    <xdr:clientData/>
  </xdr:oneCellAnchor>
  <xdr:oneCellAnchor>
    <xdr:from>
      <xdr:col>0</xdr:col>
      <xdr:colOff>1158874</xdr:colOff>
      <xdr:row>35</xdr:row>
      <xdr:rowOff>8415</xdr:rowOff>
    </xdr:from>
    <xdr:ext cx="4722814" cy="158274"/>
    <xdr:sp macro="" textlink="">
      <xdr:nvSpPr>
        <xdr:cNvPr id="7" name="6 CuadroTexto"/>
        <xdr:cNvSpPr txBox="1"/>
      </xdr:nvSpPr>
      <xdr:spPr>
        <a:xfrm>
          <a:off x="1158874" y="5009040"/>
          <a:ext cx="4722814" cy="1582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solidFill>
                <a:schemeClr val="tx1"/>
              </a:solidFill>
              <a:latin typeface="Cambria Math"/>
              <a:ea typeface="+mn-ea"/>
              <a:cs typeface="+mn-cs"/>
            </a:rPr>
            <a:t>𝐴𝑚𝑜𝑟𝑡𝑖𝑧𝑎𝑐𝑖ó𝑛=(𝐶𝑎𝑝𝑖𝑡𝑎𝑙×% 𝐶𝑎𝑚.  𝑎 𝐴𝑚𝑜𝑟𝑡𝑖𝑧𝑎𝑟)/(𝑉𝑖𝑑𝑎 ú𝑡𝑖𝑙 𝑒𝑛 𝑚𝑒𝑠𝑒𝑠)=𝐶𝑎𝑝𝑖𝑡𝑎𝑙</a:t>
          </a:r>
          <a:r>
            <a:rPr lang="es-AR" sz="800" b="0" i="0">
              <a:solidFill>
                <a:schemeClr val="tx1"/>
              </a:solidFill>
              <a:latin typeface="Cambria Math"/>
              <a:ea typeface="Cambria Math"/>
              <a:cs typeface="+mn-cs"/>
            </a:rPr>
            <a:t>×𝐶𝑜𝑒𝑓.  𝐴𝑚𝑜𝑟𝑡.  𝐶𝑎𝑚𝑖𝑜𝑛𝑒𝑡𝑎</a:t>
          </a:r>
          <a:endParaRPr lang="es-AR" sz="800" b="0" i="1">
            <a:solidFill>
              <a:schemeClr val="tx1"/>
            </a:solidFill>
            <a:latin typeface="Cambria Math"/>
            <a:ea typeface="+mn-ea"/>
            <a:cs typeface="+mn-cs"/>
          </a:endParaRPr>
        </a:p>
      </xdr:txBody>
    </xdr:sp>
    <xdr:clientData/>
  </xdr:oneCellAnchor>
  <xdr:oneCellAnchor>
    <xdr:from>
      <xdr:col>0</xdr:col>
      <xdr:colOff>1158874</xdr:colOff>
      <xdr:row>41</xdr:row>
      <xdr:rowOff>15876</xdr:rowOff>
    </xdr:from>
    <xdr:ext cx="3956009" cy="159422"/>
    <xdr:sp macro="" textlink="">
      <xdr:nvSpPr>
        <xdr:cNvPr id="9" name="8 CuadroTexto"/>
        <xdr:cNvSpPr txBox="1"/>
      </xdr:nvSpPr>
      <xdr:spPr>
        <a:xfrm>
          <a:off x="1158874" y="5873751"/>
          <a:ext cx="3956009" cy="1594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𝑆</a:t>
          </a:r>
          <a:r>
            <a:rPr lang="es-AR" sz="800" b="0" i="0">
              <a:latin typeface="Cambria Math"/>
            </a:rPr>
            <a:t>𝑒𝑔𝑢𝑟𝑜𝑠</a:t>
          </a:r>
          <a:r>
            <a:rPr lang="es-AR" sz="800" i="0">
              <a:latin typeface="Cambria Math"/>
            </a:rPr>
            <a:t>=</a:t>
          </a:r>
          <a:r>
            <a:rPr lang="es-AR" sz="800" i="0">
              <a:latin typeface="Cambria Math" pitchFamily="18" charset="0"/>
              <a:ea typeface="Cambria Math" pitchFamily="18" charset="0"/>
            </a:rPr>
            <a:t>(</a:t>
          </a:r>
          <a:r>
            <a:rPr lang="es-AR" sz="800" b="0" i="0">
              <a:latin typeface="Cambria Math" pitchFamily="18" charset="0"/>
              <a:ea typeface="Cambria Math" pitchFamily="18" charset="0"/>
            </a:rPr>
            <a:t>𝐶𝑎𝑝𝑖𝑡𝑎𝑙 ×% 𝑆𝑒𝑔𝑢𝑟𝑜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𝑆𝑒𝑔𝑢𝑟𝑜 </a:t>
          </a:r>
          <a:r>
            <a:rPr lang="es-AR" sz="800" b="0" i="0">
              <a:solidFill>
                <a:schemeClr val="tx1"/>
              </a:solidFill>
              <a:effectLst/>
              <a:latin typeface="Cambria Math" pitchFamily="18" charset="0"/>
              <a:ea typeface="Cambria Math" pitchFamily="18" charset="0"/>
              <a:cs typeface="+mn-cs"/>
            </a:rPr>
            <a:t>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0</xdr:col>
      <xdr:colOff>1158874</xdr:colOff>
      <xdr:row>44</xdr:row>
      <xdr:rowOff>1</xdr:rowOff>
    </xdr:from>
    <xdr:ext cx="4056849" cy="159422"/>
    <xdr:sp macro="" textlink="">
      <xdr:nvSpPr>
        <xdr:cNvPr id="10" name="9 CuadroTexto"/>
        <xdr:cNvSpPr txBox="1"/>
      </xdr:nvSpPr>
      <xdr:spPr>
        <a:xfrm>
          <a:off x="1158874" y="6286501"/>
          <a:ext cx="4056849" cy="1594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𝑃</a:t>
          </a:r>
          <a:r>
            <a:rPr lang="es-AR" sz="800" b="0" i="0">
              <a:latin typeface="Cambria Math"/>
            </a:rPr>
            <a:t>𝑎𝑡𝑒𝑛𝑡𝑒</a:t>
          </a:r>
          <a:r>
            <a:rPr lang="es-AR" sz="800" i="0">
              <a:latin typeface="Cambria Math"/>
            </a:rPr>
            <a:t>=(</a:t>
          </a:r>
          <a:r>
            <a:rPr lang="es-AR" sz="800" b="0" i="0">
              <a:latin typeface="Cambria Math"/>
            </a:rPr>
            <a:t>𝐶𝑎𝑝𝑖𝑡𝑎𝑙 ×% </a:t>
          </a:r>
          <a:r>
            <a:rPr lang="es-AR" sz="800" b="0" i="0">
              <a:latin typeface="Cambria Math"/>
              <a:ea typeface="Cambria Math"/>
            </a:rPr>
            <a:t>𝑃𝑎𝑡𝑒𝑛𝑡𝑒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𝑃𝑎𝑡𝑒𝑛𝑡𝑒</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0</xdr:col>
      <xdr:colOff>1158875</xdr:colOff>
      <xdr:row>38</xdr:row>
      <xdr:rowOff>23814</xdr:rowOff>
    </xdr:from>
    <xdr:ext cx="4111146" cy="129054"/>
    <xdr:sp macro="" textlink="">
      <xdr:nvSpPr>
        <xdr:cNvPr id="11" name="10 CuadroTexto"/>
        <xdr:cNvSpPr txBox="1"/>
      </xdr:nvSpPr>
      <xdr:spPr>
        <a:xfrm>
          <a:off x="1158875" y="5453064"/>
          <a:ext cx="4111146" cy="1290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b="0" i="0">
              <a:solidFill>
                <a:schemeClr val="tx1"/>
              </a:solidFill>
              <a:latin typeface="Cambria Math"/>
              <a:ea typeface="+mn-ea"/>
              <a:cs typeface="+mn-cs"/>
            </a:rPr>
            <a:t>𝐼𝑛𝑡𝑒𝑟é𝑠=(𝐶𝑎𝑝𝑖𝑡𝑎𝑙 ×Í𝑛𝑡𝑒𝑟𝑒𝑠𝐴𝑛𝑢𝑎𝑙)/(2×12 𝑚/𝑎ñ𝑜)</a:t>
          </a:r>
          <a:r>
            <a:rPr lang="es-AR" sz="800" b="0" i="0">
              <a:solidFill>
                <a:schemeClr val="tx1"/>
              </a:solidFill>
              <a:latin typeface="Cambria Math"/>
              <a:ea typeface="Cambria Math"/>
              <a:cs typeface="+mn-cs"/>
            </a:rPr>
            <a:t>=</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𝐼𝑛𝑡𝑒𝑟é𝑠</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b="0" i="1">
            <a:solidFill>
              <a:schemeClr val="tx1"/>
            </a:solidFill>
            <a:latin typeface="Cambria Math"/>
            <a:ea typeface="+mn-ea"/>
            <a:cs typeface="+mn-cs"/>
          </a:endParaRPr>
        </a:p>
      </xdr:txBody>
    </xdr:sp>
    <xdr:clientData/>
  </xdr:oneCellAnchor>
  <xdr:oneCellAnchor>
    <xdr:from>
      <xdr:col>0</xdr:col>
      <xdr:colOff>1158874</xdr:colOff>
      <xdr:row>47</xdr:row>
      <xdr:rowOff>23812</xdr:rowOff>
    </xdr:from>
    <xdr:ext cx="4064607" cy="167013"/>
    <xdr:sp macro="" textlink="">
      <xdr:nvSpPr>
        <xdr:cNvPr id="12" name="11 CuadroTexto"/>
        <xdr:cNvSpPr txBox="1"/>
      </xdr:nvSpPr>
      <xdr:spPr>
        <a:xfrm>
          <a:off x="1158874" y="6738937"/>
          <a:ext cx="4064607" cy="167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 𝑦 𝐿𝑢𝑏𝑟𝑖𝑐𝑎𝑛𝑡𝑒𝑠</a:t>
          </a:r>
          <a:r>
            <a:rPr lang="es-AR" sz="800" i="0">
              <a:latin typeface="Cambria Math"/>
            </a:rPr>
            <a:t>=</a:t>
          </a:r>
          <a:r>
            <a:rPr lang="es-AR" sz="800" b="0" i="0">
              <a:solidFill>
                <a:schemeClr val="tx1"/>
              </a:solidFill>
              <a:effectLst/>
              <a:latin typeface="Cambria Math" pitchFamily="18" charset="0"/>
              <a:ea typeface="Cambria Math" pitchFamily="18" charset="0"/>
              <a:cs typeface="+mn-cs"/>
            </a:rPr>
            <a:t>𝐶𝑜𝑛𝑠𝑢𝑚𝑜 𝑝𝑜𝑟 𝑘𝑚×𝑃𝑟𝑒𝑐𝑖𝑜𝑠 𝐺𝑎𝑠 𝑂𝑖𝑙</a:t>
          </a:r>
          <a:r>
            <a:rPr lang="es-AR" sz="800" b="0" i="0">
              <a:solidFill>
                <a:schemeClr val="tx1"/>
              </a:solidFill>
              <a:effectLst/>
              <a:latin typeface="Cambria Math"/>
              <a:ea typeface="Cambria Math"/>
              <a:cs typeface="+mn-cs"/>
            </a:rPr>
            <a:t>×(1+% 𝐿𝑢𝑏𝑟𝑖𝑐𝑎𝑛𝑡𝑒𝑠)</a:t>
          </a:r>
          <a:endParaRPr lang="es-AR" sz="800">
            <a:latin typeface="Cambria Math" pitchFamily="18" charset="0"/>
            <a:ea typeface="Cambria Math" pitchFamily="18" charset="0"/>
            <a:cs typeface="Arial" pitchFamily="34" charset="0"/>
          </a:endParaRPr>
        </a:p>
      </xdr:txBody>
    </xdr:sp>
    <xdr:clientData/>
  </xdr:oneCellAnchor>
  <xdr:oneCellAnchor>
    <xdr:from>
      <xdr:col>0</xdr:col>
      <xdr:colOff>1285874</xdr:colOff>
      <xdr:row>49</xdr:row>
      <xdr:rowOff>95250</xdr:rowOff>
    </xdr:from>
    <xdr:ext cx="3619501" cy="277811"/>
    <xdr:sp macro="" textlink="">
      <xdr:nvSpPr>
        <xdr:cNvPr id="13" name="12 CuadroTexto"/>
        <xdr:cNvSpPr txBox="1"/>
      </xdr:nvSpPr>
      <xdr:spPr>
        <a:xfrm>
          <a:off x="1285874" y="6389688"/>
          <a:ext cx="3619501" cy="2778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á𝑚𝑎𝑟𝑎𝑠 𝑦 𝐶𝑢𝑏𝑖𝑒𝑟𝑡𝑎𝑠</a:t>
          </a:r>
          <a:r>
            <a:rPr lang="es-AR" sz="800" i="0">
              <a:latin typeface="Cambria Math"/>
            </a:rPr>
            <a:t>=(</a:t>
          </a:r>
          <a:r>
            <a:rPr lang="es-AR" sz="800" b="0" i="0">
              <a:latin typeface="Cambria Math"/>
            </a:rPr>
            <a:t>𝐶𝑎𝑛𝑡𝑖𝑑𝑎𝑑 𝐶𝑢𝑏𝑖𝑒𝑟𝑡𝑎𝑠×</a:t>
          </a:r>
          <a:r>
            <a:rPr lang="es-AR" sz="800" b="0" i="0">
              <a:latin typeface="Cambria Math"/>
              <a:ea typeface="Cambria Math"/>
            </a:rPr>
            <a:t>𝐶𝑜𝑠𝑡𝑜 𝐶𝑢𝑏𝑖𝑒𝑟𝑡𝑎 𝐶𝑎𝑚𝑖𝑜𝑛𝑒𝑡𝑎)/(𝑉𝑖𝑑𝑎 Ú𝑡𝑖𝑙 𝐶𝑢𝑏𝑖𝑒𝑟𝑡𝑎)</a:t>
          </a:r>
          <a:endParaRPr lang="es-AR" sz="800">
            <a:latin typeface="Arial" pitchFamily="34" charset="0"/>
            <a:cs typeface="Arial" pitchFamily="34" charset="0"/>
          </a:endParaRPr>
        </a:p>
      </xdr:txBody>
    </xdr:sp>
    <xdr:clientData/>
  </xdr:oneCellAnchor>
  <xdr:oneCellAnchor>
    <xdr:from>
      <xdr:col>0</xdr:col>
      <xdr:colOff>1270001</xdr:colOff>
      <xdr:row>21</xdr:row>
      <xdr:rowOff>0</xdr:rowOff>
    </xdr:from>
    <xdr:ext cx="3817938" cy="182564"/>
    <xdr:sp macro="" textlink="">
      <xdr:nvSpPr>
        <xdr:cNvPr id="15" name="4 CuadroTexto"/>
        <xdr:cNvSpPr txBox="1"/>
      </xdr:nvSpPr>
      <xdr:spPr>
        <a:xfrm>
          <a:off x="1270001" y="3000375"/>
          <a:ext cx="3817938" cy="182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𝐿𝑢𝑏𝑟𝑖𝑐𝑎𝑛𝑡𝑒𝑠</a:t>
          </a:r>
          <a:r>
            <a:rPr lang="es-AR" sz="800" i="0">
              <a:latin typeface="Cambria Math"/>
            </a:rPr>
            <a:t>=</a:t>
          </a:r>
          <a:r>
            <a:rPr lang="es-AR" sz="800" b="0" i="0">
              <a:latin typeface="Cambria Math"/>
            </a:rPr>
            <a:t>𝑇𝑜𝑡𝑎𝑙 𝐻𝑃 × </a:t>
          </a:r>
          <a:r>
            <a:rPr lang="es-AR" sz="800" b="0" i="0">
              <a:latin typeface="Cambria Math"/>
              <a:ea typeface="Cambria Math"/>
            </a:rPr>
            <a:t>𝐶𝑜𝑛𝑠𝑢𝑚𝑜 𝑝𝑜𝑟 ℎ𝑜𝑟𝑎/𝐻𝑃 × 𝑃𝑟𝑒𝑐𝑖𝑜 𝑔𝑎𝑠𝑜𝑖𝑙 × % 𝐶𝑜𝑚𝑏𝑢𝑠𝑡𝑖𝑏𝑙𝑒)</a:t>
          </a:r>
          <a:endParaRPr lang="es-AR" sz="800">
            <a:latin typeface="Arial" pitchFamily="34" charset="0"/>
            <a:cs typeface="Arial" pitchFamily="34" charset="0"/>
          </a:endParaRPr>
        </a:p>
      </xdr:txBody>
    </xdr:sp>
    <xdr:clientData/>
  </xdr:oneCellAnchor>
  <xdr:oneCellAnchor>
    <xdr:from>
      <xdr:col>0</xdr:col>
      <xdr:colOff>1277938</xdr:colOff>
      <xdr:row>9</xdr:row>
      <xdr:rowOff>8413</xdr:rowOff>
    </xdr:from>
    <xdr:ext cx="3857623" cy="182087"/>
    <xdr:sp macro="" textlink="">
      <xdr:nvSpPr>
        <xdr:cNvPr id="14" name="13 CuadroTexto"/>
        <xdr:cNvSpPr txBox="1"/>
      </xdr:nvSpPr>
      <xdr:spPr>
        <a:xfrm>
          <a:off x="1277938" y="1294288"/>
          <a:ext cx="3857623"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𝐴</a:t>
          </a:r>
          <a:r>
            <a:rPr lang="es-AR" sz="800" b="0" i="0">
              <a:latin typeface="Cambria Math"/>
            </a:rPr>
            <a:t>𝑚𝑜𝑟𝑡𝑖𝑧𝑎𝑐𝑖ó𝑛 </a:t>
          </a:r>
          <a:r>
            <a:rPr lang="es-AR" sz="800" i="0">
              <a:latin typeface="Cambria Math"/>
            </a:rPr>
            <a:t>= (</a:t>
          </a:r>
          <a:r>
            <a:rPr lang="es-AR" sz="800" b="0" i="0">
              <a:latin typeface="Cambria Math"/>
            </a:rPr>
            <a:t>𝐶𝑎𝑝𝑖𝑡𝑎𝑙 × 8</a:t>
          </a:r>
          <a:r>
            <a:rPr lang="es-AR" sz="800" b="0" i="0">
              <a:latin typeface="Cambria Math"/>
              <a:ea typeface="Cambria Math"/>
            </a:rPr>
            <a:t> ℎ/𝑑í𝑎 × % 𝐸𝑞.  𝑎 𝐴𝑚𝑜𝑟𝑡𝑖𝑧𝑎𝑟)/(</a:t>
          </a:r>
          <a:r>
            <a:rPr lang="es-AR" sz="800" b="0" i="0">
              <a:latin typeface="Cambria Math"/>
            </a:rPr>
            <a:t>𝑉𝑖𝑑𝑎 Ú𝑡𝑖𝑙 𝐸𝑞.)</a:t>
          </a:r>
          <a:endParaRPr lang="es-AR" sz="8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xdr:cNvSpPr txBox="1">
          <a:spLocks/>
        </xdr:cNvSpPr>
      </xdr:nvSpPr>
      <xdr:spPr>
        <a:xfrm>
          <a:off x="4238625" y="628650"/>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xdr:cNvSpPr txBox="1">
          <a:spLocks/>
        </xdr:cNvSpPr>
      </xdr:nvSpPr>
      <xdr:spPr>
        <a:xfrm>
          <a:off x="4238625" y="120014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xdr:cNvSpPr txBox="1">
          <a:spLocks/>
        </xdr:cNvSpPr>
      </xdr:nvSpPr>
      <xdr:spPr>
        <a:xfrm>
          <a:off x="4257675" y="17621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xdr:cNvSpPr txBox="1">
          <a:spLocks/>
        </xdr:cNvSpPr>
      </xdr:nvSpPr>
      <xdr:spPr>
        <a:xfrm>
          <a:off x="4267199" y="295275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xdr:cNvSpPr txBox="1">
          <a:spLocks/>
        </xdr:cNvSpPr>
      </xdr:nvSpPr>
      <xdr:spPr>
        <a:xfrm>
          <a:off x="4295775" y="24003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xdr:cNvSpPr txBox="1">
          <a:spLocks/>
        </xdr:cNvSpPr>
      </xdr:nvSpPr>
      <xdr:spPr>
        <a:xfrm>
          <a:off x="4305300" y="3571875"/>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xdr:cNvSpPr txBox="1">
          <a:spLocks/>
        </xdr:cNvSpPr>
      </xdr:nvSpPr>
      <xdr:spPr>
        <a:xfrm>
          <a:off x="4295775" y="4210050"/>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xdr:cNvSpPr txBox="1">
          <a:spLocks/>
        </xdr:cNvSpPr>
      </xdr:nvSpPr>
      <xdr:spPr>
        <a:xfrm>
          <a:off x="4238625" y="628650"/>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xdr:cNvSpPr txBox="1">
          <a:spLocks/>
        </xdr:cNvSpPr>
      </xdr:nvSpPr>
      <xdr:spPr>
        <a:xfrm>
          <a:off x="4238625" y="120014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xdr:cNvSpPr txBox="1">
          <a:spLocks/>
        </xdr:cNvSpPr>
      </xdr:nvSpPr>
      <xdr:spPr>
        <a:xfrm>
          <a:off x="4257675" y="17621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xdr:cNvSpPr txBox="1">
          <a:spLocks/>
        </xdr:cNvSpPr>
      </xdr:nvSpPr>
      <xdr:spPr>
        <a:xfrm>
          <a:off x="4267199" y="295275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xdr:cNvSpPr txBox="1">
          <a:spLocks/>
        </xdr:cNvSpPr>
      </xdr:nvSpPr>
      <xdr:spPr>
        <a:xfrm>
          <a:off x="4295775" y="24003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xdr:cNvSpPr txBox="1">
          <a:spLocks/>
        </xdr:cNvSpPr>
      </xdr:nvSpPr>
      <xdr:spPr>
        <a:xfrm>
          <a:off x="4305300" y="3571875"/>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xdr:cNvSpPr txBox="1">
          <a:spLocks/>
        </xdr:cNvSpPr>
      </xdr:nvSpPr>
      <xdr:spPr>
        <a:xfrm>
          <a:off x="4295775" y="4210050"/>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5"/>
  <sheetViews>
    <sheetView showGridLines="0" showZeros="0" topLeftCell="A13" zoomScale="90" zoomScaleNormal="90" zoomScaleSheetLayoutView="80" workbookViewId="0">
      <selection activeCell="F20" sqref="F20"/>
    </sheetView>
  </sheetViews>
  <sheetFormatPr baseColWidth="10" defaultRowHeight="19.5" customHeight="1" x14ac:dyDescent="0.2"/>
  <cols>
    <col min="1" max="1" width="8.7109375" style="15" customWidth="1"/>
    <col min="2" max="2" width="30.7109375" style="15" customWidth="1"/>
    <col min="3" max="3" width="20.7109375" style="15" customWidth="1"/>
    <col min="4" max="4" width="6.7109375" style="15" customWidth="1"/>
    <col min="5" max="5" width="10.7109375" style="15" customWidth="1"/>
    <col min="6" max="6" width="16.28515625" style="15" customWidth="1"/>
    <col min="7" max="7" width="20.7109375" style="15" customWidth="1"/>
    <col min="8" max="9" width="15.7109375" style="15" customWidth="1"/>
    <col min="10" max="10" width="19.140625" style="15" customWidth="1"/>
    <col min="11" max="16384" width="11.42578125" style="15"/>
  </cols>
  <sheetData>
    <row r="1" spans="1:8" s="18" customFormat="1" ht="19.5" customHeight="1" x14ac:dyDescent="0.2">
      <c r="A1" s="16" t="s">
        <v>1716</v>
      </c>
      <c r="B1" s="16"/>
      <c r="C1" s="16" t="s">
        <v>1092</v>
      </c>
      <c r="D1" s="16"/>
      <c r="E1" s="16"/>
      <c r="F1" s="16"/>
      <c r="G1" s="16"/>
      <c r="H1" s="17"/>
    </row>
    <row r="2" spans="1:8" s="19" customFormat="1" ht="19.5" customHeight="1" x14ac:dyDescent="0.2">
      <c r="A2" s="32" t="s">
        <v>10</v>
      </c>
      <c r="B2" s="32"/>
      <c r="C2" s="594"/>
      <c r="D2" s="594"/>
      <c r="E2" s="594"/>
      <c r="F2" s="594"/>
      <c r="G2" s="594"/>
      <c r="H2" s="594"/>
    </row>
    <row r="3" spans="1:8" s="19" customFormat="1" ht="19.5" customHeight="1" x14ac:dyDescent="0.2">
      <c r="A3" s="32" t="s">
        <v>1006</v>
      </c>
      <c r="B3" s="32"/>
      <c r="C3" s="32"/>
    </row>
    <row r="4" spans="1:8" s="19" customFormat="1" ht="19.5" customHeight="1" x14ac:dyDescent="0.2">
      <c r="A4" s="32" t="s">
        <v>1727</v>
      </c>
      <c r="B4" s="32"/>
      <c r="C4" s="32"/>
    </row>
    <row r="5" spans="1:8" s="19" customFormat="1" ht="19.5" customHeight="1" x14ac:dyDescent="0.2">
      <c r="A5" s="32" t="s">
        <v>1728</v>
      </c>
      <c r="B5" s="32"/>
      <c r="C5" s="594"/>
      <c r="D5" s="594"/>
      <c r="E5" s="594"/>
      <c r="F5" s="594"/>
      <c r="G5" s="594"/>
      <c r="H5" s="594"/>
    </row>
    <row r="6" spans="1:8" s="19" customFormat="1" ht="19.5" customHeight="1" x14ac:dyDescent="0.2">
      <c r="A6" s="32" t="s">
        <v>18</v>
      </c>
      <c r="B6" s="33"/>
      <c r="C6" s="204"/>
    </row>
    <row r="7" spans="1:8" s="19" customFormat="1" ht="19.5" customHeight="1" x14ac:dyDescent="0.2">
      <c r="A7" s="32" t="s">
        <v>39</v>
      </c>
      <c r="B7" s="33"/>
      <c r="C7" s="214"/>
    </row>
    <row r="8" spans="1:8" s="19" customFormat="1" ht="19.5" customHeight="1" x14ac:dyDescent="0.2">
      <c r="A8" s="32" t="s">
        <v>21</v>
      </c>
      <c r="B8" s="33"/>
      <c r="C8" s="213"/>
    </row>
    <row r="9" spans="1:8" s="19" customFormat="1" ht="19.5" customHeight="1" x14ac:dyDescent="0.2">
      <c r="A9" s="32" t="s">
        <v>1005</v>
      </c>
      <c r="B9" s="33"/>
      <c r="C9" s="209"/>
    </row>
    <row r="10" spans="1:8" s="19" customFormat="1" ht="19.5" customHeight="1" x14ac:dyDescent="0.2">
      <c r="A10" s="32" t="s">
        <v>1003</v>
      </c>
      <c r="B10" s="33"/>
      <c r="C10" s="206"/>
    </row>
    <row r="11" spans="1:8" s="19" customFormat="1" ht="19.5" customHeight="1" x14ac:dyDescent="0.2">
      <c r="A11" s="32" t="s">
        <v>20</v>
      </c>
      <c r="B11" s="33"/>
      <c r="C11" s="207"/>
    </row>
    <row r="12" spans="1:8" s="19" customFormat="1" ht="19.5" customHeight="1" x14ac:dyDescent="0.2">
      <c r="A12" s="32" t="s">
        <v>11</v>
      </c>
      <c r="B12" s="33"/>
      <c r="C12" s="403"/>
    </row>
    <row r="13" spans="1:8" s="19" customFormat="1" ht="19.5" customHeight="1" x14ac:dyDescent="0.2">
      <c r="A13" s="32" t="s">
        <v>1720</v>
      </c>
      <c r="B13" s="33"/>
      <c r="C13" s="208">
        <f>Monto_Oferta</f>
        <v>0</v>
      </c>
    </row>
    <row r="15" spans="1:8" ht="19.5" customHeight="1" x14ac:dyDescent="0.2">
      <c r="A15" s="598" t="s">
        <v>141</v>
      </c>
      <c r="B15" s="599"/>
      <c r="C15" s="599"/>
      <c r="D15" s="599"/>
      <c r="E15" s="599"/>
      <c r="F15" s="599"/>
      <c r="G15" s="599"/>
      <c r="H15" s="600"/>
    </row>
    <row r="17" spans="1:9" ht="19.5" customHeight="1" x14ac:dyDescent="0.2">
      <c r="A17" s="595" t="s">
        <v>1716</v>
      </c>
      <c r="B17" s="602" t="s">
        <v>0</v>
      </c>
      <c r="C17" s="602"/>
      <c r="D17" s="595" t="s">
        <v>1</v>
      </c>
      <c r="E17" s="595" t="s">
        <v>2</v>
      </c>
      <c r="F17" s="602" t="s">
        <v>15</v>
      </c>
      <c r="G17" s="602"/>
      <c r="H17" s="595" t="s">
        <v>17</v>
      </c>
      <c r="I17" s="595" t="s">
        <v>826</v>
      </c>
    </row>
    <row r="18" spans="1:9" ht="19.5" customHeight="1" x14ac:dyDescent="0.2">
      <c r="A18" s="595"/>
      <c r="B18" s="602"/>
      <c r="C18" s="602"/>
      <c r="D18" s="595"/>
      <c r="E18" s="595"/>
      <c r="F18" s="440" t="s">
        <v>3</v>
      </c>
      <c r="G18" s="440" t="s">
        <v>16</v>
      </c>
      <c r="H18" s="595"/>
      <c r="I18" s="595"/>
    </row>
    <row r="19" spans="1:9" ht="19.5" customHeight="1" x14ac:dyDescent="0.2">
      <c r="A19" s="69"/>
      <c r="B19" s="441"/>
      <c r="C19" s="441"/>
      <c r="D19" s="69"/>
      <c r="E19" s="69"/>
      <c r="F19" s="441"/>
      <c r="G19" s="441"/>
      <c r="H19" s="70"/>
      <c r="I19" s="30"/>
    </row>
    <row r="20" spans="1:9" ht="19.5" customHeight="1" x14ac:dyDescent="0.2">
      <c r="A20" s="203">
        <v>1</v>
      </c>
      <c r="B20" s="36"/>
      <c r="C20" s="37"/>
      <c r="D20" s="38"/>
      <c r="E20" s="473"/>
      <c r="F20" s="576">
        <f t="shared" ref="F20:F51" si="0">IFERROR(VLOOKUP(A20,Tabla_Analisis_Precios,7,FALSE),0)</f>
        <v>0</v>
      </c>
      <c r="G20" s="577">
        <f>IF(E20=0,0,ROUND(E20*F20,2))</f>
        <v>0</v>
      </c>
      <c r="H20" s="39">
        <f t="shared" ref="H20:H59" si="1">IF($G$121=0,0,G20/$G$121)</f>
        <v>0</v>
      </c>
      <c r="I20" s="31"/>
    </row>
    <row r="21" spans="1:9" ht="19.5" customHeight="1" x14ac:dyDescent="0.2">
      <c r="A21" s="203">
        <v>2</v>
      </c>
      <c r="B21" s="36"/>
      <c r="C21" s="37"/>
      <c r="D21" s="38"/>
      <c r="E21" s="474"/>
      <c r="F21" s="576">
        <f t="shared" si="0"/>
        <v>0</v>
      </c>
      <c r="G21" s="577">
        <f t="shared" ref="G21:G39" si="2">IF(E21=0,0,ROUND(E21*F21,2))</f>
        <v>0</v>
      </c>
      <c r="H21" s="39">
        <f t="shared" si="1"/>
        <v>0</v>
      </c>
      <c r="I21" s="31"/>
    </row>
    <row r="22" spans="1:9" ht="19.5" customHeight="1" x14ac:dyDescent="0.2">
      <c r="A22" s="203">
        <v>3</v>
      </c>
      <c r="B22" s="36"/>
      <c r="C22" s="37"/>
      <c r="D22" s="38"/>
      <c r="E22" s="474"/>
      <c r="F22" s="576">
        <f t="shared" si="0"/>
        <v>0</v>
      </c>
      <c r="G22" s="577">
        <f t="shared" si="2"/>
        <v>0</v>
      </c>
      <c r="H22" s="39">
        <f t="shared" si="1"/>
        <v>0</v>
      </c>
      <c r="I22" s="31"/>
    </row>
    <row r="23" spans="1:9" ht="19.5" customHeight="1" x14ac:dyDescent="0.2">
      <c r="A23" s="203">
        <v>4</v>
      </c>
      <c r="B23" s="562"/>
      <c r="C23" s="563"/>
      <c r="D23" s="38"/>
      <c r="E23" s="474"/>
      <c r="F23" s="576">
        <f t="shared" si="0"/>
        <v>0</v>
      </c>
      <c r="G23" s="577">
        <f t="shared" si="2"/>
        <v>0</v>
      </c>
      <c r="H23" s="39">
        <f t="shared" si="1"/>
        <v>0</v>
      </c>
      <c r="I23" s="31"/>
    </row>
    <row r="24" spans="1:9" ht="19.5" customHeight="1" x14ac:dyDescent="0.2">
      <c r="A24" s="203">
        <v>5</v>
      </c>
      <c r="B24" s="564"/>
      <c r="C24" s="565"/>
      <c r="D24" s="550"/>
      <c r="E24" s="474"/>
      <c r="F24" s="576">
        <f t="shared" si="0"/>
        <v>0</v>
      </c>
      <c r="G24" s="577">
        <f t="shared" ref="G24:G31" si="3">IF(E24=0,0,ROUND(E24*F24,2))</f>
        <v>0</v>
      </c>
      <c r="H24" s="39">
        <f t="shared" ref="H24:H31" si="4">IF($G$121=0,0,G24/$G$121)</f>
        <v>0</v>
      </c>
      <c r="I24" s="31"/>
    </row>
    <row r="25" spans="1:9" ht="19.5" customHeight="1" x14ac:dyDescent="0.2">
      <c r="A25" s="203">
        <v>6</v>
      </c>
      <c r="B25" s="564"/>
      <c r="C25" s="565"/>
      <c r="D25" s="550"/>
      <c r="E25" s="474"/>
      <c r="F25" s="576">
        <f t="shared" si="0"/>
        <v>0</v>
      </c>
      <c r="G25" s="577">
        <f t="shared" si="3"/>
        <v>0</v>
      </c>
      <c r="H25" s="39">
        <f t="shared" si="4"/>
        <v>0</v>
      </c>
      <c r="I25" s="31"/>
    </row>
    <row r="26" spans="1:9" ht="19.5" customHeight="1" x14ac:dyDescent="0.2">
      <c r="A26" s="203">
        <v>7</v>
      </c>
      <c r="B26" s="564"/>
      <c r="C26" s="565"/>
      <c r="D26" s="550"/>
      <c r="E26" s="474"/>
      <c r="F26" s="576">
        <f t="shared" si="0"/>
        <v>0</v>
      </c>
      <c r="G26" s="577">
        <f t="shared" si="3"/>
        <v>0</v>
      </c>
      <c r="H26" s="39">
        <f t="shared" si="4"/>
        <v>0</v>
      </c>
      <c r="I26" s="31"/>
    </row>
    <row r="27" spans="1:9" ht="19.5" customHeight="1" x14ac:dyDescent="0.2">
      <c r="A27" s="203">
        <v>8</v>
      </c>
      <c r="B27" s="564"/>
      <c r="C27" s="565"/>
      <c r="D27" s="550"/>
      <c r="E27" s="474"/>
      <c r="F27" s="576">
        <f t="shared" si="0"/>
        <v>0</v>
      </c>
      <c r="G27" s="577">
        <f t="shared" si="3"/>
        <v>0</v>
      </c>
      <c r="H27" s="39">
        <f t="shared" si="4"/>
        <v>0</v>
      </c>
      <c r="I27" s="31"/>
    </row>
    <row r="28" spans="1:9" ht="19.5" customHeight="1" x14ac:dyDescent="0.2">
      <c r="A28" s="203">
        <v>9</v>
      </c>
      <c r="B28" s="564"/>
      <c r="C28" s="565"/>
      <c r="D28" s="550"/>
      <c r="E28" s="474"/>
      <c r="F28" s="576">
        <f t="shared" si="0"/>
        <v>0</v>
      </c>
      <c r="G28" s="577">
        <f t="shared" si="3"/>
        <v>0</v>
      </c>
      <c r="H28" s="39">
        <f t="shared" si="4"/>
        <v>0</v>
      </c>
      <c r="I28" s="31"/>
    </row>
    <row r="29" spans="1:9" ht="19.5" customHeight="1" x14ac:dyDescent="0.2">
      <c r="A29" s="203">
        <v>10</v>
      </c>
      <c r="B29" s="564"/>
      <c r="C29" s="565"/>
      <c r="D29" s="550"/>
      <c r="E29" s="474"/>
      <c r="F29" s="576">
        <f t="shared" si="0"/>
        <v>0</v>
      </c>
      <c r="G29" s="577">
        <f t="shared" si="3"/>
        <v>0</v>
      </c>
      <c r="H29" s="39">
        <f t="shared" si="4"/>
        <v>0</v>
      </c>
      <c r="I29" s="31"/>
    </row>
    <row r="30" spans="1:9" ht="19.5" customHeight="1" x14ac:dyDescent="0.2">
      <c r="A30" s="203">
        <v>11</v>
      </c>
      <c r="B30" s="564"/>
      <c r="C30" s="565"/>
      <c r="D30" s="550"/>
      <c r="E30" s="474"/>
      <c r="F30" s="576">
        <f t="shared" si="0"/>
        <v>0</v>
      </c>
      <c r="G30" s="577">
        <f t="shared" si="3"/>
        <v>0</v>
      </c>
      <c r="H30" s="39">
        <f t="shared" si="4"/>
        <v>0</v>
      </c>
      <c r="I30" s="31"/>
    </row>
    <row r="31" spans="1:9" ht="19.5" customHeight="1" x14ac:dyDescent="0.2">
      <c r="A31" s="203">
        <v>12</v>
      </c>
      <c r="B31" s="564"/>
      <c r="C31" s="565"/>
      <c r="D31" s="550"/>
      <c r="E31" s="474"/>
      <c r="F31" s="576">
        <f t="shared" si="0"/>
        <v>0</v>
      </c>
      <c r="G31" s="577">
        <f t="shared" si="3"/>
        <v>0</v>
      </c>
      <c r="H31" s="39">
        <f t="shared" si="4"/>
        <v>0</v>
      </c>
      <c r="I31" s="31"/>
    </row>
    <row r="32" spans="1:9" ht="19.5" customHeight="1" x14ac:dyDescent="0.2">
      <c r="A32" s="203">
        <v>13</v>
      </c>
      <c r="B32" s="564"/>
      <c r="C32" s="565"/>
      <c r="D32" s="550"/>
      <c r="E32" s="474"/>
      <c r="F32" s="576">
        <f t="shared" si="0"/>
        <v>0</v>
      </c>
      <c r="G32" s="577">
        <f t="shared" si="2"/>
        <v>0</v>
      </c>
      <c r="H32" s="39">
        <f t="shared" si="1"/>
        <v>0</v>
      </c>
      <c r="I32" s="31"/>
    </row>
    <row r="33" spans="1:9" ht="19.5" customHeight="1" x14ac:dyDescent="0.2">
      <c r="A33" s="203">
        <v>14</v>
      </c>
      <c r="B33" s="564"/>
      <c r="C33" s="565"/>
      <c r="D33" s="550"/>
      <c r="E33" s="474"/>
      <c r="F33" s="576">
        <f t="shared" si="0"/>
        <v>0</v>
      </c>
      <c r="G33" s="577">
        <f t="shared" si="2"/>
        <v>0</v>
      </c>
      <c r="H33" s="39">
        <f t="shared" si="1"/>
        <v>0</v>
      </c>
      <c r="I33" s="31"/>
    </row>
    <row r="34" spans="1:9" ht="19.5" customHeight="1" x14ac:dyDescent="0.2">
      <c r="A34" s="203">
        <v>15</v>
      </c>
      <c r="B34" s="564"/>
      <c r="C34" s="565"/>
      <c r="D34" s="550"/>
      <c r="E34" s="474"/>
      <c r="F34" s="576">
        <f t="shared" si="0"/>
        <v>0</v>
      </c>
      <c r="G34" s="577">
        <f t="shared" si="2"/>
        <v>0</v>
      </c>
      <c r="H34" s="39">
        <f t="shared" si="1"/>
        <v>0</v>
      </c>
      <c r="I34" s="31"/>
    </row>
    <row r="35" spans="1:9" ht="19.5" customHeight="1" x14ac:dyDescent="0.2">
      <c r="A35" s="203">
        <v>16</v>
      </c>
      <c r="B35" s="564"/>
      <c r="C35" s="565"/>
      <c r="D35" s="550"/>
      <c r="E35" s="474"/>
      <c r="F35" s="576">
        <f t="shared" si="0"/>
        <v>0</v>
      </c>
      <c r="G35" s="577">
        <f t="shared" si="2"/>
        <v>0</v>
      </c>
      <c r="H35" s="39">
        <f t="shared" si="1"/>
        <v>0</v>
      </c>
      <c r="I35" s="31"/>
    </row>
    <row r="36" spans="1:9" ht="19.5" customHeight="1" x14ac:dyDescent="0.2">
      <c r="A36" s="203">
        <v>17</v>
      </c>
      <c r="B36" s="564"/>
      <c r="C36" s="565"/>
      <c r="D36" s="550"/>
      <c r="E36" s="474"/>
      <c r="F36" s="576">
        <f t="shared" si="0"/>
        <v>0</v>
      </c>
      <c r="G36" s="577">
        <f t="shared" si="2"/>
        <v>0</v>
      </c>
      <c r="H36" s="39">
        <f t="shared" si="1"/>
        <v>0</v>
      </c>
      <c r="I36" s="31"/>
    </row>
    <row r="37" spans="1:9" ht="19.5" customHeight="1" x14ac:dyDescent="0.2">
      <c r="A37" s="203">
        <v>18</v>
      </c>
      <c r="B37" s="564"/>
      <c r="C37" s="565"/>
      <c r="D37" s="550"/>
      <c r="E37" s="474"/>
      <c r="F37" s="576">
        <f t="shared" si="0"/>
        <v>0</v>
      </c>
      <c r="G37" s="577">
        <f t="shared" si="2"/>
        <v>0</v>
      </c>
      <c r="H37" s="39">
        <f t="shared" si="1"/>
        <v>0</v>
      </c>
      <c r="I37" s="31"/>
    </row>
    <row r="38" spans="1:9" ht="19.5" customHeight="1" x14ac:dyDescent="0.2">
      <c r="A38" s="203">
        <v>19</v>
      </c>
      <c r="B38" s="564"/>
      <c r="C38" s="565"/>
      <c r="D38" s="550"/>
      <c r="E38" s="474"/>
      <c r="F38" s="576">
        <f t="shared" si="0"/>
        <v>0</v>
      </c>
      <c r="G38" s="577">
        <f t="shared" si="2"/>
        <v>0</v>
      </c>
      <c r="H38" s="39">
        <f t="shared" si="1"/>
        <v>0</v>
      </c>
      <c r="I38" s="31"/>
    </row>
    <row r="39" spans="1:9" ht="19.5" customHeight="1" x14ac:dyDescent="0.2">
      <c r="A39" s="203">
        <v>20</v>
      </c>
      <c r="B39" s="564"/>
      <c r="C39" s="565"/>
      <c r="D39" s="550"/>
      <c r="E39" s="474"/>
      <c r="F39" s="576">
        <f t="shared" si="0"/>
        <v>0</v>
      </c>
      <c r="G39" s="577">
        <f t="shared" si="2"/>
        <v>0</v>
      </c>
      <c r="H39" s="39">
        <f t="shared" si="1"/>
        <v>0</v>
      </c>
      <c r="I39" s="31"/>
    </row>
    <row r="40" spans="1:9" ht="19.5" customHeight="1" x14ac:dyDescent="0.2">
      <c r="A40" s="203">
        <v>21</v>
      </c>
      <c r="B40" s="564"/>
      <c r="C40" s="565"/>
      <c r="D40" s="550"/>
      <c r="E40" s="474"/>
      <c r="F40" s="576">
        <f t="shared" si="0"/>
        <v>0</v>
      </c>
      <c r="G40" s="577">
        <f t="shared" ref="G40:G114" si="5">IF(E40=0,0,ROUND(E40*F40,2))</f>
        <v>0</v>
      </c>
      <c r="H40" s="39">
        <f t="shared" si="1"/>
        <v>0</v>
      </c>
      <c r="I40" s="31"/>
    </row>
    <row r="41" spans="1:9" ht="19.5" customHeight="1" x14ac:dyDescent="0.2">
      <c r="A41" s="203">
        <v>22</v>
      </c>
      <c r="B41" s="564"/>
      <c r="C41" s="565"/>
      <c r="D41" s="550"/>
      <c r="E41" s="474"/>
      <c r="F41" s="576">
        <f t="shared" si="0"/>
        <v>0</v>
      </c>
      <c r="G41" s="577">
        <f t="shared" si="5"/>
        <v>0</v>
      </c>
      <c r="H41" s="39">
        <f t="shared" si="1"/>
        <v>0</v>
      </c>
      <c r="I41" s="31"/>
    </row>
    <row r="42" spans="1:9" ht="19.5" customHeight="1" x14ac:dyDescent="0.2">
      <c r="A42" s="203">
        <v>23</v>
      </c>
      <c r="B42" s="564"/>
      <c r="C42" s="565"/>
      <c r="D42" s="38"/>
      <c r="E42" s="474"/>
      <c r="F42" s="576">
        <f t="shared" si="0"/>
        <v>0</v>
      </c>
      <c r="G42" s="577">
        <f t="shared" si="5"/>
        <v>0</v>
      </c>
      <c r="H42" s="39">
        <f t="shared" si="1"/>
        <v>0</v>
      </c>
      <c r="I42" s="31"/>
    </row>
    <row r="43" spans="1:9" ht="19.5" customHeight="1" x14ac:dyDescent="0.2">
      <c r="A43" s="203">
        <v>24</v>
      </c>
      <c r="B43" s="556"/>
      <c r="C43" s="557"/>
      <c r="D43" s="38"/>
      <c r="E43" s="474"/>
      <c r="F43" s="576">
        <f t="shared" si="0"/>
        <v>0</v>
      </c>
      <c r="G43" s="577">
        <f t="shared" si="5"/>
        <v>0</v>
      </c>
      <c r="H43" s="39">
        <f t="shared" si="1"/>
        <v>0</v>
      </c>
      <c r="I43" s="31"/>
    </row>
    <row r="44" spans="1:9" ht="19.5" customHeight="1" x14ac:dyDescent="0.2">
      <c r="A44" s="203">
        <v>25</v>
      </c>
      <c r="B44" s="556"/>
      <c r="C44" s="557"/>
      <c r="D44" s="38"/>
      <c r="E44" s="474"/>
      <c r="F44" s="576">
        <f t="shared" si="0"/>
        <v>0</v>
      </c>
      <c r="G44" s="577">
        <f t="shared" si="5"/>
        <v>0</v>
      </c>
      <c r="H44" s="39">
        <f t="shared" si="1"/>
        <v>0</v>
      </c>
      <c r="I44" s="31"/>
    </row>
    <row r="45" spans="1:9" ht="19.5" customHeight="1" x14ac:dyDescent="0.2">
      <c r="A45" s="203">
        <v>26</v>
      </c>
      <c r="B45" s="564"/>
      <c r="C45" s="565"/>
      <c r="D45" s="38"/>
      <c r="E45" s="474"/>
      <c r="F45" s="576">
        <f t="shared" si="0"/>
        <v>0</v>
      </c>
      <c r="G45" s="577">
        <f t="shared" si="5"/>
        <v>0</v>
      </c>
      <c r="H45" s="39">
        <f t="shared" si="1"/>
        <v>0</v>
      </c>
      <c r="I45" s="31"/>
    </row>
    <row r="46" spans="1:9" ht="19.5" customHeight="1" x14ac:dyDescent="0.2">
      <c r="A46" s="203">
        <v>27</v>
      </c>
      <c r="B46" s="564"/>
      <c r="C46" s="565"/>
      <c r="D46" s="38"/>
      <c r="E46" s="474"/>
      <c r="F46" s="576">
        <f t="shared" si="0"/>
        <v>0</v>
      </c>
      <c r="G46" s="577">
        <f t="shared" si="5"/>
        <v>0</v>
      </c>
      <c r="H46" s="39">
        <f t="shared" si="1"/>
        <v>0</v>
      </c>
      <c r="I46" s="31"/>
    </row>
    <row r="47" spans="1:9" ht="19.5" customHeight="1" x14ac:dyDescent="0.2">
      <c r="A47" s="203">
        <v>28</v>
      </c>
      <c r="B47" s="564"/>
      <c r="C47" s="565"/>
      <c r="D47" s="38"/>
      <c r="E47" s="474"/>
      <c r="F47" s="576">
        <f t="shared" si="0"/>
        <v>0</v>
      </c>
      <c r="G47" s="577">
        <f t="shared" si="5"/>
        <v>0</v>
      </c>
      <c r="H47" s="39">
        <f t="shared" si="1"/>
        <v>0</v>
      </c>
      <c r="I47" s="31"/>
    </row>
    <row r="48" spans="1:9" ht="19.5" customHeight="1" x14ac:dyDescent="0.2">
      <c r="A48" s="203">
        <v>29</v>
      </c>
      <c r="B48" s="564"/>
      <c r="C48" s="565"/>
      <c r="D48" s="38"/>
      <c r="E48" s="474"/>
      <c r="F48" s="576">
        <f t="shared" si="0"/>
        <v>0</v>
      </c>
      <c r="G48" s="577">
        <f t="shared" si="5"/>
        <v>0</v>
      </c>
      <c r="H48" s="39">
        <f t="shared" si="1"/>
        <v>0</v>
      </c>
      <c r="I48" s="31"/>
    </row>
    <row r="49" spans="1:9" ht="19.5" customHeight="1" x14ac:dyDescent="0.2">
      <c r="A49" s="203">
        <v>30</v>
      </c>
      <c r="B49" s="564"/>
      <c r="C49" s="565"/>
      <c r="D49" s="38"/>
      <c r="E49" s="474"/>
      <c r="F49" s="576">
        <f t="shared" si="0"/>
        <v>0</v>
      </c>
      <c r="G49" s="577">
        <f t="shared" si="5"/>
        <v>0</v>
      </c>
      <c r="H49" s="39">
        <f t="shared" si="1"/>
        <v>0</v>
      </c>
      <c r="I49" s="31"/>
    </row>
    <row r="50" spans="1:9" ht="19.5" customHeight="1" x14ac:dyDescent="0.2">
      <c r="A50" s="203">
        <v>31</v>
      </c>
      <c r="B50" s="564"/>
      <c r="C50" s="565"/>
      <c r="D50" s="38"/>
      <c r="E50" s="474"/>
      <c r="F50" s="576">
        <f t="shared" si="0"/>
        <v>0</v>
      </c>
      <c r="G50" s="577">
        <f t="shared" si="5"/>
        <v>0</v>
      </c>
      <c r="H50" s="39">
        <f t="shared" si="1"/>
        <v>0</v>
      </c>
      <c r="I50" s="31"/>
    </row>
    <row r="51" spans="1:9" ht="19.5" customHeight="1" x14ac:dyDescent="0.2">
      <c r="A51" s="203">
        <v>32</v>
      </c>
      <c r="B51" s="562"/>
      <c r="C51" s="563"/>
      <c r="D51" s="38"/>
      <c r="E51" s="474"/>
      <c r="F51" s="576">
        <f t="shared" si="0"/>
        <v>0</v>
      </c>
      <c r="G51" s="577">
        <f t="shared" si="5"/>
        <v>0</v>
      </c>
      <c r="H51" s="39">
        <f t="shared" si="1"/>
        <v>0</v>
      </c>
      <c r="I51" s="31"/>
    </row>
    <row r="52" spans="1:9" ht="19.5" customHeight="1" x14ac:dyDescent="0.2">
      <c r="A52" s="203">
        <v>33</v>
      </c>
      <c r="B52" s="562"/>
      <c r="C52" s="563"/>
      <c r="D52" s="38"/>
      <c r="E52" s="474"/>
      <c r="F52" s="576">
        <f t="shared" ref="F52:F83" si="6">IFERROR(VLOOKUP(A52,Tabla_Analisis_Precios,7,FALSE),0)</f>
        <v>0</v>
      </c>
      <c r="G52" s="577">
        <f t="shared" si="5"/>
        <v>0</v>
      </c>
      <c r="H52" s="39">
        <f t="shared" si="1"/>
        <v>0</v>
      </c>
      <c r="I52" s="31"/>
    </row>
    <row r="53" spans="1:9" ht="19.5" customHeight="1" x14ac:dyDescent="0.2">
      <c r="A53" s="203">
        <v>34</v>
      </c>
      <c r="B53" s="562"/>
      <c r="C53" s="563"/>
      <c r="D53" s="38"/>
      <c r="E53" s="474"/>
      <c r="F53" s="576">
        <f t="shared" si="6"/>
        <v>0</v>
      </c>
      <c r="G53" s="577">
        <f t="shared" si="5"/>
        <v>0</v>
      </c>
      <c r="H53" s="39">
        <f t="shared" si="1"/>
        <v>0</v>
      </c>
      <c r="I53" s="31"/>
    </row>
    <row r="54" spans="1:9" ht="19.5" customHeight="1" x14ac:dyDescent="0.2">
      <c r="A54" s="203">
        <v>35</v>
      </c>
      <c r="B54" s="562"/>
      <c r="C54" s="563"/>
      <c r="D54" s="38"/>
      <c r="E54" s="474"/>
      <c r="F54" s="576">
        <f t="shared" si="6"/>
        <v>0</v>
      </c>
      <c r="G54" s="577">
        <f t="shared" si="5"/>
        <v>0</v>
      </c>
      <c r="H54" s="39">
        <f t="shared" si="1"/>
        <v>0</v>
      </c>
      <c r="I54" s="31"/>
    </row>
    <row r="55" spans="1:9" ht="19.5" customHeight="1" x14ac:dyDescent="0.2">
      <c r="A55" s="203">
        <v>36</v>
      </c>
      <c r="B55" s="562"/>
      <c r="C55" s="563"/>
      <c r="D55" s="38"/>
      <c r="E55" s="474"/>
      <c r="F55" s="576">
        <f t="shared" si="6"/>
        <v>0</v>
      </c>
      <c r="G55" s="577">
        <f t="shared" si="5"/>
        <v>0</v>
      </c>
      <c r="H55" s="39">
        <f t="shared" si="1"/>
        <v>0</v>
      </c>
      <c r="I55" s="31"/>
    </row>
    <row r="56" spans="1:9" ht="19.5" customHeight="1" x14ac:dyDescent="0.2">
      <c r="A56" s="203">
        <v>37</v>
      </c>
      <c r="B56" s="562"/>
      <c r="C56" s="563"/>
      <c r="D56" s="38"/>
      <c r="E56" s="474"/>
      <c r="F56" s="576">
        <f t="shared" si="6"/>
        <v>0</v>
      </c>
      <c r="G56" s="577">
        <f t="shared" si="5"/>
        <v>0</v>
      </c>
      <c r="H56" s="39">
        <f t="shared" si="1"/>
        <v>0</v>
      </c>
      <c r="I56" s="31"/>
    </row>
    <row r="57" spans="1:9" ht="19.5" customHeight="1" x14ac:dyDescent="0.2">
      <c r="A57" s="203">
        <v>38</v>
      </c>
      <c r="B57" s="562"/>
      <c r="C57" s="563"/>
      <c r="D57" s="38"/>
      <c r="E57" s="474"/>
      <c r="F57" s="576">
        <f t="shared" si="6"/>
        <v>0</v>
      </c>
      <c r="G57" s="577">
        <f t="shared" si="5"/>
        <v>0</v>
      </c>
      <c r="H57" s="39">
        <f t="shared" si="1"/>
        <v>0</v>
      </c>
      <c r="I57" s="31"/>
    </row>
    <row r="58" spans="1:9" ht="19.5" customHeight="1" x14ac:dyDescent="0.2">
      <c r="A58" s="203">
        <v>39</v>
      </c>
      <c r="B58" s="562"/>
      <c r="C58" s="563"/>
      <c r="D58" s="38"/>
      <c r="E58" s="474"/>
      <c r="F58" s="576">
        <f t="shared" si="6"/>
        <v>0</v>
      </c>
      <c r="G58" s="577">
        <f t="shared" si="5"/>
        <v>0</v>
      </c>
      <c r="H58" s="39">
        <f t="shared" si="1"/>
        <v>0</v>
      </c>
      <c r="I58" s="31"/>
    </row>
    <row r="59" spans="1:9" ht="19.5" customHeight="1" x14ac:dyDescent="0.2">
      <c r="A59" s="203">
        <v>40</v>
      </c>
      <c r="B59" s="562"/>
      <c r="C59" s="563"/>
      <c r="D59" s="38"/>
      <c r="E59" s="474"/>
      <c r="F59" s="576">
        <f t="shared" si="6"/>
        <v>0</v>
      </c>
      <c r="G59" s="577">
        <f t="shared" si="5"/>
        <v>0</v>
      </c>
      <c r="H59" s="39">
        <f t="shared" si="1"/>
        <v>0</v>
      </c>
      <c r="I59" s="31"/>
    </row>
    <row r="60" spans="1:9" ht="19.5" customHeight="1" x14ac:dyDescent="0.2">
      <c r="A60" s="203">
        <v>41</v>
      </c>
      <c r="B60" s="562"/>
      <c r="C60" s="563"/>
      <c r="D60" s="38"/>
      <c r="E60" s="474"/>
      <c r="F60" s="576">
        <f t="shared" si="6"/>
        <v>0</v>
      </c>
      <c r="G60" s="577">
        <f t="shared" si="5"/>
        <v>0</v>
      </c>
      <c r="H60" s="39">
        <f t="shared" ref="H60:H102" si="7">IF($G$121=0,0,G60/$G$121)</f>
        <v>0</v>
      </c>
      <c r="I60" s="31"/>
    </row>
    <row r="61" spans="1:9" ht="19.5" customHeight="1" x14ac:dyDescent="0.2">
      <c r="A61" s="203">
        <v>42</v>
      </c>
      <c r="B61" s="562"/>
      <c r="C61" s="563"/>
      <c r="D61" s="38"/>
      <c r="E61" s="474"/>
      <c r="F61" s="576">
        <f t="shared" si="6"/>
        <v>0</v>
      </c>
      <c r="G61" s="577">
        <f t="shared" si="5"/>
        <v>0</v>
      </c>
      <c r="H61" s="39">
        <f t="shared" si="7"/>
        <v>0</v>
      </c>
      <c r="I61" s="31"/>
    </row>
    <row r="62" spans="1:9" ht="19.5" customHeight="1" x14ac:dyDescent="0.2">
      <c r="A62" s="203">
        <v>43</v>
      </c>
      <c r="B62" s="562"/>
      <c r="C62" s="563"/>
      <c r="D62" s="38"/>
      <c r="E62" s="474"/>
      <c r="F62" s="576">
        <f t="shared" si="6"/>
        <v>0</v>
      </c>
      <c r="G62" s="577">
        <f t="shared" si="5"/>
        <v>0</v>
      </c>
      <c r="H62" s="39">
        <f t="shared" si="7"/>
        <v>0</v>
      </c>
      <c r="I62" s="31"/>
    </row>
    <row r="63" spans="1:9" ht="19.5" customHeight="1" x14ac:dyDescent="0.2">
      <c r="A63" s="203">
        <v>44</v>
      </c>
      <c r="B63" s="562"/>
      <c r="C63" s="563"/>
      <c r="D63" s="38"/>
      <c r="E63" s="474"/>
      <c r="F63" s="576">
        <f t="shared" si="6"/>
        <v>0</v>
      </c>
      <c r="G63" s="577">
        <f t="shared" si="5"/>
        <v>0</v>
      </c>
      <c r="H63" s="39">
        <f t="shared" si="7"/>
        <v>0</v>
      </c>
      <c r="I63" s="31"/>
    </row>
    <row r="64" spans="1:9" ht="19.5" customHeight="1" x14ac:dyDescent="0.2">
      <c r="A64" s="203">
        <v>45</v>
      </c>
      <c r="B64" s="562"/>
      <c r="C64" s="563"/>
      <c r="D64" s="38"/>
      <c r="E64" s="474"/>
      <c r="F64" s="576">
        <f t="shared" si="6"/>
        <v>0</v>
      </c>
      <c r="G64" s="577">
        <f t="shared" si="5"/>
        <v>0</v>
      </c>
      <c r="H64" s="39">
        <f t="shared" si="7"/>
        <v>0</v>
      </c>
      <c r="I64" s="31"/>
    </row>
    <row r="65" spans="1:9" ht="19.5" customHeight="1" x14ac:dyDescent="0.2">
      <c r="A65" s="203">
        <v>46</v>
      </c>
      <c r="B65" s="564"/>
      <c r="C65" s="565"/>
      <c r="D65" s="38"/>
      <c r="E65" s="474"/>
      <c r="F65" s="576">
        <f t="shared" si="6"/>
        <v>0</v>
      </c>
      <c r="G65" s="577">
        <f t="shared" si="5"/>
        <v>0</v>
      </c>
      <c r="H65" s="39">
        <f t="shared" si="7"/>
        <v>0</v>
      </c>
      <c r="I65" s="31"/>
    </row>
    <row r="66" spans="1:9" ht="19.5" customHeight="1" x14ac:dyDescent="0.2">
      <c r="A66" s="203">
        <v>47</v>
      </c>
      <c r="B66" s="564"/>
      <c r="C66" s="565"/>
      <c r="D66" s="38"/>
      <c r="E66" s="474"/>
      <c r="F66" s="576">
        <f t="shared" si="6"/>
        <v>0</v>
      </c>
      <c r="G66" s="577">
        <f t="shared" si="5"/>
        <v>0</v>
      </c>
      <c r="H66" s="39">
        <f t="shared" si="7"/>
        <v>0</v>
      </c>
      <c r="I66" s="31"/>
    </row>
    <row r="67" spans="1:9" ht="19.5" customHeight="1" x14ac:dyDescent="0.2">
      <c r="A67" s="203">
        <v>48</v>
      </c>
      <c r="B67" s="564"/>
      <c r="C67" s="565"/>
      <c r="D67" s="38"/>
      <c r="E67" s="474"/>
      <c r="F67" s="576">
        <f t="shared" si="6"/>
        <v>0</v>
      </c>
      <c r="G67" s="577">
        <f t="shared" si="5"/>
        <v>0</v>
      </c>
      <c r="H67" s="39">
        <f t="shared" si="7"/>
        <v>0</v>
      </c>
      <c r="I67" s="31"/>
    </row>
    <row r="68" spans="1:9" ht="19.5" customHeight="1" x14ac:dyDescent="0.2">
      <c r="A68" s="203">
        <v>49</v>
      </c>
      <c r="B68" s="564"/>
      <c r="C68" s="565"/>
      <c r="D68" s="38"/>
      <c r="E68" s="474"/>
      <c r="F68" s="576">
        <f t="shared" si="6"/>
        <v>0</v>
      </c>
      <c r="G68" s="577">
        <f t="shared" si="5"/>
        <v>0</v>
      </c>
      <c r="H68" s="39">
        <f t="shared" si="7"/>
        <v>0</v>
      </c>
      <c r="I68" s="31"/>
    </row>
    <row r="69" spans="1:9" ht="19.5" customHeight="1" x14ac:dyDescent="0.2">
      <c r="A69" s="203">
        <v>50</v>
      </c>
      <c r="B69" s="564"/>
      <c r="C69" s="565"/>
      <c r="D69" s="38"/>
      <c r="E69" s="474"/>
      <c r="F69" s="576">
        <f t="shared" si="6"/>
        <v>0</v>
      </c>
      <c r="G69" s="577">
        <f t="shared" si="5"/>
        <v>0</v>
      </c>
      <c r="H69" s="39">
        <f t="shared" si="7"/>
        <v>0</v>
      </c>
      <c r="I69" s="31"/>
    </row>
    <row r="70" spans="1:9" ht="19.5" customHeight="1" x14ac:dyDescent="0.2">
      <c r="A70" s="203">
        <v>51</v>
      </c>
      <c r="B70" s="564"/>
      <c r="C70" s="565"/>
      <c r="D70" s="38"/>
      <c r="E70" s="474"/>
      <c r="F70" s="576">
        <f t="shared" si="6"/>
        <v>0</v>
      </c>
      <c r="G70" s="577">
        <f t="shared" si="5"/>
        <v>0</v>
      </c>
      <c r="H70" s="39">
        <f t="shared" si="7"/>
        <v>0</v>
      </c>
      <c r="I70" s="31"/>
    </row>
    <row r="71" spans="1:9" ht="19.5" customHeight="1" x14ac:dyDescent="0.2">
      <c r="A71" s="203">
        <v>52</v>
      </c>
      <c r="B71" s="564"/>
      <c r="C71" s="565"/>
      <c r="D71" s="38"/>
      <c r="E71" s="474"/>
      <c r="F71" s="576">
        <f t="shared" si="6"/>
        <v>0</v>
      </c>
      <c r="G71" s="577">
        <f t="shared" si="5"/>
        <v>0</v>
      </c>
      <c r="H71" s="39">
        <f t="shared" si="7"/>
        <v>0</v>
      </c>
      <c r="I71" s="31"/>
    </row>
    <row r="72" spans="1:9" ht="19.5" customHeight="1" x14ac:dyDescent="0.2">
      <c r="A72" s="203">
        <v>53</v>
      </c>
      <c r="B72" s="562"/>
      <c r="C72" s="563"/>
      <c r="D72" s="38"/>
      <c r="E72" s="474"/>
      <c r="F72" s="576">
        <f t="shared" si="6"/>
        <v>0</v>
      </c>
      <c r="G72" s="577">
        <f t="shared" si="5"/>
        <v>0</v>
      </c>
      <c r="H72" s="39">
        <f t="shared" si="7"/>
        <v>0</v>
      </c>
      <c r="I72" s="31"/>
    </row>
    <row r="73" spans="1:9" ht="19.5" customHeight="1" x14ac:dyDescent="0.2">
      <c r="A73" s="203">
        <v>54</v>
      </c>
      <c r="B73" s="562"/>
      <c r="C73" s="563"/>
      <c r="D73" s="38"/>
      <c r="E73" s="474"/>
      <c r="F73" s="576">
        <f t="shared" si="6"/>
        <v>0</v>
      </c>
      <c r="G73" s="577">
        <f t="shared" si="5"/>
        <v>0</v>
      </c>
      <c r="H73" s="39">
        <f t="shared" si="7"/>
        <v>0</v>
      </c>
      <c r="I73" s="31"/>
    </row>
    <row r="74" spans="1:9" ht="19.5" customHeight="1" x14ac:dyDescent="0.2">
      <c r="A74" s="203">
        <v>55</v>
      </c>
      <c r="B74" s="564"/>
      <c r="C74" s="565"/>
      <c r="D74" s="38"/>
      <c r="E74" s="474"/>
      <c r="F74" s="576">
        <f t="shared" si="6"/>
        <v>0</v>
      </c>
      <c r="G74" s="577">
        <f t="shared" si="5"/>
        <v>0</v>
      </c>
      <c r="H74" s="39">
        <f t="shared" si="7"/>
        <v>0</v>
      </c>
      <c r="I74" s="31"/>
    </row>
    <row r="75" spans="1:9" ht="19.5" customHeight="1" x14ac:dyDescent="0.2">
      <c r="A75" s="203">
        <v>56</v>
      </c>
      <c r="B75" s="564"/>
      <c r="C75" s="565"/>
      <c r="D75" s="38"/>
      <c r="E75" s="474"/>
      <c r="F75" s="576">
        <f t="shared" si="6"/>
        <v>0</v>
      </c>
      <c r="G75" s="577">
        <f t="shared" si="5"/>
        <v>0</v>
      </c>
      <c r="H75" s="39">
        <f t="shared" si="7"/>
        <v>0</v>
      </c>
      <c r="I75" s="31"/>
    </row>
    <row r="76" spans="1:9" ht="19.5" customHeight="1" x14ac:dyDescent="0.2">
      <c r="A76" s="203">
        <v>57</v>
      </c>
      <c r="B76" s="564"/>
      <c r="C76" s="565"/>
      <c r="D76" s="38"/>
      <c r="E76" s="474"/>
      <c r="F76" s="576">
        <f t="shared" si="6"/>
        <v>0</v>
      </c>
      <c r="G76" s="577">
        <f t="shared" si="5"/>
        <v>0</v>
      </c>
      <c r="H76" s="39">
        <f t="shared" si="7"/>
        <v>0</v>
      </c>
      <c r="I76" s="31"/>
    </row>
    <row r="77" spans="1:9" ht="19.5" customHeight="1" x14ac:dyDescent="0.2">
      <c r="A77" s="203">
        <v>58</v>
      </c>
      <c r="B77" s="562"/>
      <c r="C77" s="563"/>
      <c r="D77" s="38"/>
      <c r="E77" s="474"/>
      <c r="F77" s="576">
        <f t="shared" si="6"/>
        <v>0</v>
      </c>
      <c r="G77" s="577">
        <f t="shared" si="5"/>
        <v>0</v>
      </c>
      <c r="H77" s="39">
        <f t="shared" si="7"/>
        <v>0</v>
      </c>
      <c r="I77" s="31"/>
    </row>
    <row r="78" spans="1:9" ht="19.5" customHeight="1" x14ac:dyDescent="0.2">
      <c r="A78" s="203">
        <v>59</v>
      </c>
      <c r="B78" s="564"/>
      <c r="C78" s="565"/>
      <c r="D78" s="38"/>
      <c r="E78" s="474"/>
      <c r="F78" s="576">
        <f t="shared" si="6"/>
        <v>0</v>
      </c>
      <c r="G78" s="577">
        <f t="shared" si="5"/>
        <v>0</v>
      </c>
      <c r="H78" s="39">
        <f t="shared" si="7"/>
        <v>0</v>
      </c>
      <c r="I78" s="31"/>
    </row>
    <row r="79" spans="1:9" ht="19.5" customHeight="1" x14ac:dyDescent="0.2">
      <c r="A79" s="203">
        <v>60</v>
      </c>
      <c r="B79" s="564"/>
      <c r="C79" s="565"/>
      <c r="D79" s="38"/>
      <c r="E79" s="474"/>
      <c r="F79" s="576">
        <f t="shared" si="6"/>
        <v>0</v>
      </c>
      <c r="G79" s="577">
        <f t="shared" si="5"/>
        <v>0</v>
      </c>
      <c r="H79" s="39">
        <f t="shared" si="7"/>
        <v>0</v>
      </c>
      <c r="I79" s="31"/>
    </row>
    <row r="80" spans="1:9" ht="19.5" customHeight="1" x14ac:dyDescent="0.2">
      <c r="A80" s="203">
        <v>61</v>
      </c>
      <c r="B80" s="564"/>
      <c r="C80" s="565"/>
      <c r="D80" s="38"/>
      <c r="E80" s="474"/>
      <c r="F80" s="576">
        <f t="shared" si="6"/>
        <v>0</v>
      </c>
      <c r="G80" s="577">
        <f t="shared" si="5"/>
        <v>0</v>
      </c>
      <c r="H80" s="39">
        <f t="shared" si="7"/>
        <v>0</v>
      </c>
      <c r="I80" s="31"/>
    </row>
    <row r="81" spans="1:9" ht="19.5" customHeight="1" x14ac:dyDescent="0.2">
      <c r="A81" s="203">
        <v>62</v>
      </c>
      <c r="B81" s="564"/>
      <c r="C81" s="565"/>
      <c r="D81" s="38"/>
      <c r="E81" s="474"/>
      <c r="F81" s="576">
        <f t="shared" si="6"/>
        <v>0</v>
      </c>
      <c r="G81" s="577">
        <f t="shared" si="5"/>
        <v>0</v>
      </c>
      <c r="H81" s="39">
        <f t="shared" si="7"/>
        <v>0</v>
      </c>
      <c r="I81" s="31"/>
    </row>
    <row r="82" spans="1:9" ht="19.5" customHeight="1" x14ac:dyDescent="0.2">
      <c r="A82" s="203">
        <v>63</v>
      </c>
      <c r="B82" s="564"/>
      <c r="C82" s="565"/>
      <c r="D82" s="38"/>
      <c r="E82" s="474"/>
      <c r="F82" s="576">
        <f t="shared" si="6"/>
        <v>0</v>
      </c>
      <c r="G82" s="577">
        <f t="shared" si="5"/>
        <v>0</v>
      </c>
      <c r="H82" s="39">
        <f t="shared" si="7"/>
        <v>0</v>
      </c>
      <c r="I82" s="31"/>
    </row>
    <row r="83" spans="1:9" ht="19.5" customHeight="1" x14ac:dyDescent="0.2">
      <c r="A83" s="203">
        <v>64</v>
      </c>
      <c r="B83" s="564"/>
      <c r="C83" s="565"/>
      <c r="D83" s="38"/>
      <c r="E83" s="474"/>
      <c r="F83" s="576">
        <f t="shared" si="6"/>
        <v>0</v>
      </c>
      <c r="G83" s="577">
        <f t="shared" si="5"/>
        <v>0</v>
      </c>
      <c r="H83" s="39">
        <f t="shared" si="7"/>
        <v>0</v>
      </c>
      <c r="I83" s="31"/>
    </row>
    <row r="84" spans="1:9" ht="19.5" customHeight="1" x14ac:dyDescent="0.2">
      <c r="A84" s="203">
        <v>65</v>
      </c>
      <c r="B84" s="564"/>
      <c r="C84" s="565"/>
      <c r="D84" s="38"/>
      <c r="E84" s="474"/>
      <c r="F84" s="576">
        <f t="shared" ref="F84:F119" si="8">IFERROR(VLOOKUP(A84,Tabla_Analisis_Precios,7,FALSE),0)</f>
        <v>0</v>
      </c>
      <c r="G84" s="577">
        <f t="shared" ref="G84:G94" si="9">IF(E84=0,0,ROUND(E84*F84,2))</f>
        <v>0</v>
      </c>
      <c r="H84" s="39">
        <f t="shared" ref="H84:H94" si="10">IF($G$121=0,0,G84/$G$121)</f>
        <v>0</v>
      </c>
      <c r="I84" s="31"/>
    </row>
    <row r="85" spans="1:9" ht="19.5" customHeight="1" x14ac:dyDescent="0.2">
      <c r="A85" s="203">
        <v>66</v>
      </c>
      <c r="B85" s="564"/>
      <c r="C85" s="565"/>
      <c r="D85" s="38"/>
      <c r="E85" s="474"/>
      <c r="F85" s="576">
        <f t="shared" si="8"/>
        <v>0</v>
      </c>
      <c r="G85" s="577">
        <f t="shared" si="9"/>
        <v>0</v>
      </c>
      <c r="H85" s="39">
        <f t="shared" si="10"/>
        <v>0</v>
      </c>
      <c r="I85" s="31"/>
    </row>
    <row r="86" spans="1:9" ht="19.5" customHeight="1" x14ac:dyDescent="0.2">
      <c r="A86" s="203">
        <v>67</v>
      </c>
      <c r="B86" s="564"/>
      <c r="C86" s="565"/>
      <c r="D86" s="38"/>
      <c r="E86" s="474"/>
      <c r="F86" s="576">
        <f t="shared" si="8"/>
        <v>0</v>
      </c>
      <c r="G86" s="577">
        <f t="shared" si="9"/>
        <v>0</v>
      </c>
      <c r="H86" s="39">
        <f t="shared" si="10"/>
        <v>0</v>
      </c>
      <c r="I86" s="31"/>
    </row>
    <row r="87" spans="1:9" ht="19.5" customHeight="1" x14ac:dyDescent="0.2">
      <c r="A87" s="203">
        <v>68</v>
      </c>
      <c r="B87" s="564"/>
      <c r="C87" s="565"/>
      <c r="D87" s="38"/>
      <c r="E87" s="474"/>
      <c r="F87" s="576">
        <f t="shared" si="8"/>
        <v>0</v>
      </c>
      <c r="G87" s="577">
        <f t="shared" si="9"/>
        <v>0</v>
      </c>
      <c r="H87" s="39">
        <f t="shared" si="10"/>
        <v>0</v>
      </c>
      <c r="I87" s="31"/>
    </row>
    <row r="88" spans="1:9" ht="19.5" customHeight="1" x14ac:dyDescent="0.2">
      <c r="A88" s="203">
        <v>69</v>
      </c>
      <c r="B88" s="564"/>
      <c r="C88" s="565"/>
      <c r="D88" s="38"/>
      <c r="E88" s="474"/>
      <c r="F88" s="576">
        <f t="shared" si="8"/>
        <v>0</v>
      </c>
      <c r="G88" s="577">
        <f t="shared" si="9"/>
        <v>0</v>
      </c>
      <c r="H88" s="39">
        <f t="shared" si="10"/>
        <v>0</v>
      </c>
      <c r="I88" s="31"/>
    </row>
    <row r="89" spans="1:9" ht="19.5" customHeight="1" x14ac:dyDescent="0.2">
      <c r="A89" s="203">
        <v>70</v>
      </c>
      <c r="B89" s="564"/>
      <c r="C89" s="565"/>
      <c r="D89" s="38"/>
      <c r="E89" s="474"/>
      <c r="F89" s="576">
        <f t="shared" si="8"/>
        <v>0</v>
      </c>
      <c r="G89" s="577">
        <f t="shared" si="9"/>
        <v>0</v>
      </c>
      <c r="H89" s="39">
        <f t="shared" si="10"/>
        <v>0</v>
      </c>
      <c r="I89" s="31"/>
    </row>
    <row r="90" spans="1:9" ht="19.5" customHeight="1" x14ac:dyDescent="0.2">
      <c r="A90" s="203">
        <v>71</v>
      </c>
      <c r="B90" s="562"/>
      <c r="C90" s="563"/>
      <c r="D90" s="38"/>
      <c r="E90" s="474"/>
      <c r="F90" s="576">
        <f t="shared" si="8"/>
        <v>0</v>
      </c>
      <c r="G90" s="577">
        <f t="shared" si="9"/>
        <v>0</v>
      </c>
      <c r="H90" s="39">
        <f t="shared" si="10"/>
        <v>0</v>
      </c>
      <c r="I90" s="31"/>
    </row>
    <row r="91" spans="1:9" ht="19.5" customHeight="1" x14ac:dyDescent="0.2">
      <c r="A91" s="203">
        <v>72</v>
      </c>
      <c r="B91" s="562"/>
      <c r="C91" s="563"/>
      <c r="D91" s="38"/>
      <c r="E91" s="474"/>
      <c r="F91" s="576">
        <f t="shared" si="8"/>
        <v>0</v>
      </c>
      <c r="G91" s="577">
        <f t="shared" si="9"/>
        <v>0</v>
      </c>
      <c r="H91" s="39">
        <f t="shared" si="10"/>
        <v>0</v>
      </c>
      <c r="I91" s="31"/>
    </row>
    <row r="92" spans="1:9" ht="19.5" customHeight="1" x14ac:dyDescent="0.2">
      <c r="A92" s="203">
        <v>73</v>
      </c>
      <c r="B92" s="562"/>
      <c r="C92" s="563"/>
      <c r="D92" s="38"/>
      <c r="E92" s="474"/>
      <c r="F92" s="576">
        <f t="shared" si="8"/>
        <v>0</v>
      </c>
      <c r="G92" s="577">
        <f t="shared" si="9"/>
        <v>0</v>
      </c>
      <c r="H92" s="39">
        <f t="shared" si="10"/>
        <v>0</v>
      </c>
      <c r="I92" s="31"/>
    </row>
    <row r="93" spans="1:9" ht="19.5" customHeight="1" x14ac:dyDescent="0.2">
      <c r="A93" s="203">
        <v>74</v>
      </c>
      <c r="B93" s="556"/>
      <c r="C93" s="558"/>
      <c r="D93" s="38"/>
      <c r="E93" s="474"/>
      <c r="F93" s="576">
        <f t="shared" si="8"/>
        <v>0</v>
      </c>
      <c r="G93" s="577">
        <f t="shared" si="9"/>
        <v>0</v>
      </c>
      <c r="H93" s="39">
        <f t="shared" si="10"/>
        <v>0</v>
      </c>
      <c r="I93" s="31"/>
    </row>
    <row r="94" spans="1:9" ht="19.5" customHeight="1" x14ac:dyDescent="0.2">
      <c r="A94" s="203">
        <v>75</v>
      </c>
      <c r="B94" s="556"/>
      <c r="C94" s="558"/>
      <c r="D94" s="38"/>
      <c r="E94" s="474"/>
      <c r="F94" s="576">
        <f t="shared" si="8"/>
        <v>0</v>
      </c>
      <c r="G94" s="577">
        <f t="shared" si="9"/>
        <v>0</v>
      </c>
      <c r="H94" s="39">
        <f t="shared" si="10"/>
        <v>0</v>
      </c>
      <c r="I94" s="31"/>
    </row>
    <row r="95" spans="1:9" ht="19.5" customHeight="1" x14ac:dyDescent="0.2">
      <c r="A95" s="203">
        <v>76</v>
      </c>
      <c r="B95" s="564"/>
      <c r="C95" s="565"/>
      <c r="D95" s="38"/>
      <c r="E95" s="474"/>
      <c r="F95" s="576">
        <f t="shared" si="8"/>
        <v>0</v>
      </c>
      <c r="G95" s="577">
        <f t="shared" si="5"/>
        <v>0</v>
      </c>
      <c r="H95" s="39">
        <f t="shared" si="7"/>
        <v>0</v>
      </c>
      <c r="I95" s="31"/>
    </row>
    <row r="96" spans="1:9" ht="19.5" customHeight="1" x14ac:dyDescent="0.2">
      <c r="A96" s="203">
        <v>77</v>
      </c>
      <c r="B96" s="564"/>
      <c r="C96" s="565"/>
      <c r="D96" s="38"/>
      <c r="E96" s="474"/>
      <c r="F96" s="576">
        <f t="shared" si="8"/>
        <v>0</v>
      </c>
      <c r="G96" s="577">
        <f t="shared" si="5"/>
        <v>0</v>
      </c>
      <c r="H96" s="39">
        <f t="shared" si="7"/>
        <v>0</v>
      </c>
      <c r="I96" s="31"/>
    </row>
    <row r="97" spans="1:9" ht="19.5" customHeight="1" x14ac:dyDescent="0.2">
      <c r="A97" s="203">
        <v>78</v>
      </c>
      <c r="B97" s="564"/>
      <c r="C97" s="565"/>
      <c r="D97" s="38"/>
      <c r="E97" s="474"/>
      <c r="F97" s="576">
        <f t="shared" si="8"/>
        <v>0</v>
      </c>
      <c r="G97" s="577">
        <f t="shared" si="5"/>
        <v>0</v>
      </c>
      <c r="H97" s="39">
        <f t="shared" si="7"/>
        <v>0</v>
      </c>
      <c r="I97" s="31"/>
    </row>
    <row r="98" spans="1:9" ht="19.5" customHeight="1" x14ac:dyDescent="0.2">
      <c r="A98" s="203">
        <v>79</v>
      </c>
      <c r="B98" s="564"/>
      <c r="C98" s="565"/>
      <c r="D98" s="38"/>
      <c r="E98" s="474"/>
      <c r="F98" s="576">
        <f t="shared" si="8"/>
        <v>0</v>
      </c>
      <c r="G98" s="577">
        <f t="shared" si="5"/>
        <v>0</v>
      </c>
      <c r="H98" s="39">
        <f t="shared" si="7"/>
        <v>0</v>
      </c>
      <c r="I98" s="31"/>
    </row>
    <row r="99" spans="1:9" ht="19.5" customHeight="1" x14ac:dyDescent="0.2">
      <c r="A99" s="203">
        <v>80</v>
      </c>
      <c r="B99" s="564"/>
      <c r="C99" s="565"/>
      <c r="D99" s="38"/>
      <c r="E99" s="474"/>
      <c r="F99" s="576">
        <f t="shared" si="8"/>
        <v>0</v>
      </c>
      <c r="G99" s="577">
        <f t="shared" si="5"/>
        <v>0</v>
      </c>
      <c r="H99" s="39">
        <f t="shared" si="7"/>
        <v>0</v>
      </c>
      <c r="I99" s="31"/>
    </row>
    <row r="100" spans="1:9" ht="19.5" customHeight="1" x14ac:dyDescent="0.2">
      <c r="A100" s="203">
        <v>81</v>
      </c>
      <c r="B100" s="564"/>
      <c r="C100" s="565"/>
      <c r="D100" s="38"/>
      <c r="E100" s="474"/>
      <c r="F100" s="576">
        <f t="shared" si="8"/>
        <v>0</v>
      </c>
      <c r="G100" s="577">
        <f t="shared" si="5"/>
        <v>0</v>
      </c>
      <c r="H100" s="39">
        <f t="shared" si="7"/>
        <v>0</v>
      </c>
      <c r="I100" s="31"/>
    </row>
    <row r="101" spans="1:9" ht="19.5" customHeight="1" x14ac:dyDescent="0.2">
      <c r="A101" s="203">
        <v>82</v>
      </c>
      <c r="B101" s="562"/>
      <c r="C101" s="563"/>
      <c r="D101" s="38"/>
      <c r="E101" s="474"/>
      <c r="F101" s="576">
        <f t="shared" si="8"/>
        <v>0</v>
      </c>
      <c r="G101" s="577">
        <f t="shared" si="5"/>
        <v>0</v>
      </c>
      <c r="H101" s="39">
        <f t="shared" si="7"/>
        <v>0</v>
      </c>
      <c r="I101" s="31"/>
    </row>
    <row r="102" spans="1:9" ht="19.5" customHeight="1" x14ac:dyDescent="0.2">
      <c r="A102" s="203">
        <v>83</v>
      </c>
      <c r="B102" s="562"/>
      <c r="C102" s="563"/>
      <c r="D102" s="38"/>
      <c r="E102" s="474"/>
      <c r="F102" s="576">
        <f t="shared" si="8"/>
        <v>0</v>
      </c>
      <c r="G102" s="577">
        <f t="shared" si="5"/>
        <v>0</v>
      </c>
      <c r="H102" s="39">
        <f t="shared" si="7"/>
        <v>0</v>
      </c>
      <c r="I102" s="31"/>
    </row>
    <row r="103" spans="1:9" ht="19.5" customHeight="1" x14ac:dyDescent="0.2">
      <c r="A103" s="203">
        <v>84</v>
      </c>
      <c r="B103" s="562"/>
      <c r="C103" s="563"/>
      <c r="D103" s="38"/>
      <c r="E103" s="474"/>
      <c r="F103" s="576">
        <f t="shared" si="8"/>
        <v>0</v>
      </c>
      <c r="G103" s="577">
        <f t="shared" si="5"/>
        <v>0</v>
      </c>
      <c r="H103" s="39">
        <f t="shared" ref="H103:H119" si="11">IF($G$121=0,0,G103/$G$121)</f>
        <v>0</v>
      </c>
      <c r="I103" s="31"/>
    </row>
    <row r="104" spans="1:9" ht="19.5" customHeight="1" x14ac:dyDescent="0.2">
      <c r="A104" s="203">
        <v>85</v>
      </c>
      <c r="B104" s="556"/>
      <c r="C104" s="558"/>
      <c r="D104" s="38"/>
      <c r="E104" s="474"/>
      <c r="F104" s="576">
        <f t="shared" si="8"/>
        <v>0</v>
      </c>
      <c r="G104" s="577">
        <f t="shared" si="5"/>
        <v>0</v>
      </c>
      <c r="H104" s="39">
        <f t="shared" si="11"/>
        <v>0</v>
      </c>
      <c r="I104" s="31"/>
    </row>
    <row r="105" spans="1:9" ht="19.5" customHeight="1" x14ac:dyDescent="0.2">
      <c r="A105" s="203">
        <v>86</v>
      </c>
      <c r="B105" s="556"/>
      <c r="C105" s="558"/>
      <c r="D105" s="38"/>
      <c r="E105" s="474"/>
      <c r="F105" s="576">
        <f t="shared" si="8"/>
        <v>0</v>
      </c>
      <c r="G105" s="577">
        <f t="shared" si="5"/>
        <v>0</v>
      </c>
      <c r="H105" s="39">
        <f t="shared" si="11"/>
        <v>0</v>
      </c>
      <c r="I105" s="31"/>
    </row>
    <row r="106" spans="1:9" ht="19.5" customHeight="1" x14ac:dyDescent="0.2">
      <c r="A106" s="203">
        <v>87</v>
      </c>
      <c r="B106" s="562"/>
      <c r="C106" s="563"/>
      <c r="D106" s="38"/>
      <c r="E106" s="474"/>
      <c r="F106" s="576">
        <f t="shared" si="8"/>
        <v>0</v>
      </c>
      <c r="G106" s="577">
        <f t="shared" si="5"/>
        <v>0</v>
      </c>
      <c r="H106" s="39">
        <f t="shared" si="11"/>
        <v>0</v>
      </c>
      <c r="I106" s="31"/>
    </row>
    <row r="107" spans="1:9" ht="19.5" customHeight="1" x14ac:dyDescent="0.2">
      <c r="A107" s="203">
        <v>88</v>
      </c>
      <c r="B107" s="564"/>
      <c r="C107" s="567"/>
      <c r="D107" s="38"/>
      <c r="E107" s="474"/>
      <c r="F107" s="576">
        <f t="shared" si="8"/>
        <v>0</v>
      </c>
      <c r="G107" s="577">
        <f t="shared" si="5"/>
        <v>0</v>
      </c>
      <c r="H107" s="39">
        <f t="shared" si="11"/>
        <v>0</v>
      </c>
      <c r="I107" s="31"/>
    </row>
    <row r="108" spans="1:9" ht="19.5" customHeight="1" x14ac:dyDescent="0.2">
      <c r="A108" s="203">
        <v>89</v>
      </c>
      <c r="B108" s="564"/>
      <c r="C108" s="567"/>
      <c r="D108" s="38"/>
      <c r="E108" s="474"/>
      <c r="F108" s="576">
        <f t="shared" si="8"/>
        <v>0</v>
      </c>
      <c r="G108" s="577">
        <f t="shared" si="5"/>
        <v>0</v>
      </c>
      <c r="H108" s="39">
        <f t="shared" si="11"/>
        <v>0</v>
      </c>
      <c r="I108" s="31"/>
    </row>
    <row r="109" spans="1:9" ht="19.5" customHeight="1" x14ac:dyDescent="0.2">
      <c r="A109" s="203">
        <v>90</v>
      </c>
      <c r="B109" s="564"/>
      <c r="C109" s="567"/>
      <c r="D109" s="38"/>
      <c r="E109" s="474"/>
      <c r="F109" s="576">
        <f t="shared" si="8"/>
        <v>0</v>
      </c>
      <c r="G109" s="577">
        <f t="shared" si="5"/>
        <v>0</v>
      </c>
      <c r="H109" s="39">
        <f t="shared" si="11"/>
        <v>0</v>
      </c>
      <c r="I109" s="31"/>
    </row>
    <row r="110" spans="1:9" ht="19.5" customHeight="1" x14ac:dyDescent="0.2">
      <c r="A110" s="203">
        <v>91</v>
      </c>
      <c r="B110" s="564"/>
      <c r="C110" s="567"/>
      <c r="D110" s="38"/>
      <c r="E110" s="474"/>
      <c r="F110" s="576">
        <f t="shared" si="8"/>
        <v>0</v>
      </c>
      <c r="G110" s="577">
        <f t="shared" si="5"/>
        <v>0</v>
      </c>
      <c r="H110" s="39">
        <f t="shared" si="11"/>
        <v>0</v>
      </c>
      <c r="I110" s="31"/>
    </row>
    <row r="111" spans="1:9" ht="19.5" customHeight="1" x14ac:dyDescent="0.2">
      <c r="A111" s="203">
        <v>92</v>
      </c>
      <c r="B111" s="564"/>
      <c r="C111" s="567"/>
      <c r="D111" s="38"/>
      <c r="E111" s="474"/>
      <c r="F111" s="576">
        <f t="shared" si="8"/>
        <v>0</v>
      </c>
      <c r="G111" s="577">
        <f t="shared" si="5"/>
        <v>0</v>
      </c>
      <c r="H111" s="39">
        <f t="shared" si="11"/>
        <v>0</v>
      </c>
      <c r="I111" s="31"/>
    </row>
    <row r="112" spans="1:9" ht="19.5" customHeight="1" x14ac:dyDescent="0.2">
      <c r="A112" s="203">
        <v>93</v>
      </c>
      <c r="B112" s="564"/>
      <c r="C112" s="567"/>
      <c r="D112" s="38"/>
      <c r="E112" s="474"/>
      <c r="F112" s="576">
        <f t="shared" si="8"/>
        <v>0</v>
      </c>
      <c r="G112" s="577">
        <f t="shared" si="5"/>
        <v>0</v>
      </c>
      <c r="H112" s="39">
        <f t="shared" si="11"/>
        <v>0</v>
      </c>
      <c r="I112" s="31"/>
    </row>
    <row r="113" spans="1:9" ht="19.5" customHeight="1" x14ac:dyDescent="0.2">
      <c r="A113" s="203">
        <v>94</v>
      </c>
      <c r="B113" s="564"/>
      <c r="C113" s="567"/>
      <c r="D113" s="38"/>
      <c r="E113" s="474"/>
      <c r="F113" s="576">
        <f t="shared" si="8"/>
        <v>0</v>
      </c>
      <c r="G113" s="577">
        <f t="shared" si="5"/>
        <v>0</v>
      </c>
      <c r="H113" s="39">
        <f t="shared" si="11"/>
        <v>0</v>
      </c>
      <c r="I113" s="31"/>
    </row>
    <row r="114" spans="1:9" ht="19.5" customHeight="1" x14ac:dyDescent="0.2">
      <c r="A114" s="203">
        <v>95</v>
      </c>
      <c r="B114" s="564"/>
      <c r="C114" s="567"/>
      <c r="D114" s="38"/>
      <c r="E114" s="474"/>
      <c r="F114" s="576">
        <f t="shared" si="8"/>
        <v>0</v>
      </c>
      <c r="G114" s="577">
        <f t="shared" si="5"/>
        <v>0</v>
      </c>
      <c r="H114" s="39">
        <f t="shared" si="11"/>
        <v>0</v>
      </c>
      <c r="I114" s="31"/>
    </row>
    <row r="115" spans="1:9" ht="19.5" customHeight="1" x14ac:dyDescent="0.2">
      <c r="A115" s="203">
        <v>96</v>
      </c>
      <c r="B115" s="564"/>
      <c r="C115" s="567"/>
      <c r="D115" s="38"/>
      <c r="E115" s="474"/>
      <c r="F115" s="576">
        <f t="shared" si="8"/>
        <v>0</v>
      </c>
      <c r="G115" s="577">
        <f t="shared" ref="G115:G119" si="12">IF(E115=0,0,ROUND(E115*F115,2))</f>
        <v>0</v>
      </c>
      <c r="H115" s="39">
        <f t="shared" si="11"/>
        <v>0</v>
      </c>
      <c r="I115" s="31"/>
    </row>
    <row r="116" spans="1:9" ht="19.5" customHeight="1" x14ac:dyDescent="0.2">
      <c r="A116" s="203">
        <v>97</v>
      </c>
      <c r="B116" s="566"/>
      <c r="C116" s="567"/>
      <c r="D116" s="38"/>
      <c r="E116" s="474"/>
      <c r="F116" s="576">
        <f t="shared" si="8"/>
        <v>0</v>
      </c>
      <c r="G116" s="577">
        <f t="shared" si="12"/>
        <v>0</v>
      </c>
      <c r="H116" s="39">
        <f t="shared" si="11"/>
        <v>0</v>
      </c>
      <c r="I116" s="31"/>
    </row>
    <row r="117" spans="1:9" ht="19.5" customHeight="1" x14ac:dyDescent="0.2">
      <c r="A117" s="203">
        <v>98</v>
      </c>
      <c r="B117" s="566"/>
      <c r="C117" s="567"/>
      <c r="D117" s="38"/>
      <c r="E117" s="474"/>
      <c r="F117" s="576">
        <f t="shared" si="8"/>
        <v>0</v>
      </c>
      <c r="G117" s="577">
        <f t="shared" si="12"/>
        <v>0</v>
      </c>
      <c r="H117" s="39">
        <f t="shared" si="11"/>
        <v>0</v>
      </c>
      <c r="I117" s="31"/>
    </row>
    <row r="118" spans="1:9" ht="19.5" customHeight="1" x14ac:dyDescent="0.2">
      <c r="A118" s="203">
        <v>99</v>
      </c>
      <c r="B118" s="566"/>
      <c r="C118" s="567"/>
      <c r="D118" s="38"/>
      <c r="E118" s="474"/>
      <c r="F118" s="576">
        <f t="shared" si="8"/>
        <v>0</v>
      </c>
      <c r="G118" s="577">
        <f t="shared" si="12"/>
        <v>0</v>
      </c>
      <c r="H118" s="39">
        <f t="shared" si="11"/>
        <v>0</v>
      </c>
      <c r="I118" s="31"/>
    </row>
    <row r="119" spans="1:9" ht="19.5" customHeight="1" x14ac:dyDescent="0.2">
      <c r="A119" s="203">
        <v>100</v>
      </c>
      <c r="B119" s="568"/>
      <c r="C119" s="569"/>
      <c r="D119" s="38"/>
      <c r="E119" s="474"/>
      <c r="F119" s="576">
        <f t="shared" si="8"/>
        <v>0</v>
      </c>
      <c r="G119" s="577">
        <f t="shared" si="12"/>
        <v>0</v>
      </c>
      <c r="H119" s="39">
        <f t="shared" si="11"/>
        <v>0</v>
      </c>
      <c r="I119" s="31"/>
    </row>
    <row r="120" spans="1:9" ht="19.5" customHeight="1" x14ac:dyDescent="0.2">
      <c r="A120" s="211"/>
      <c r="B120" s="64"/>
      <c r="C120" s="65"/>
      <c r="D120" s="66"/>
      <c r="E120" s="212"/>
      <c r="F120" s="551"/>
      <c r="G120" s="67"/>
      <c r="H120" s="68"/>
      <c r="I120" s="30"/>
    </row>
    <row r="121" spans="1:9" ht="19.5" customHeight="1" x14ac:dyDescent="0.2">
      <c r="A121" s="63"/>
      <c r="B121" s="596" t="s">
        <v>22</v>
      </c>
      <c r="C121" s="596"/>
      <c r="D121" s="596"/>
      <c r="E121" s="596"/>
      <c r="F121" s="597"/>
      <c r="G121" s="41">
        <f>SUM(G20:G120)</f>
        <v>0</v>
      </c>
      <c r="H121" s="42">
        <f>SUM(H20:H120)</f>
        <v>0</v>
      </c>
      <c r="I121" s="31"/>
    </row>
    <row r="122" spans="1:9" ht="19.5" customHeight="1" thickBot="1" x14ac:dyDescent="0.25">
      <c r="A122" s="40" t="s">
        <v>4</v>
      </c>
      <c r="G122" s="43"/>
    </row>
    <row r="123" spans="1:9" ht="19.5" customHeight="1" thickTop="1" x14ac:dyDescent="0.2">
      <c r="A123" s="217" t="s">
        <v>1729</v>
      </c>
      <c r="B123" s="219" t="s">
        <v>13</v>
      </c>
      <c r="C123" s="44"/>
      <c r="D123" s="45"/>
      <c r="E123" s="46"/>
      <c r="F123" s="47"/>
      <c r="G123" s="48">
        <f>G121</f>
        <v>0</v>
      </c>
      <c r="H123" s="20"/>
    </row>
    <row r="124" spans="1:9" ht="19.5" customHeight="1" x14ac:dyDescent="0.2">
      <c r="A124" s="216" t="s">
        <v>1730</v>
      </c>
      <c r="B124" s="49" t="str">
        <f>CONCATENATE("GASTOS GENERALES  ",TEXT(E124*100,"00,00")," % de ( 1 )")</f>
        <v>GASTOS GENERALES  15,00 % de ( 1 )</v>
      </c>
      <c r="C124" s="49"/>
      <c r="D124" s="21"/>
      <c r="E124" s="210">
        <v>0.15</v>
      </c>
      <c r="F124" s="50"/>
      <c r="G124" s="51">
        <f>IF(E124=0,,ROUND(E124*G123,2))</f>
        <v>0</v>
      </c>
      <c r="H124" s="21"/>
    </row>
    <row r="125" spans="1:9" ht="19.5" customHeight="1" x14ac:dyDescent="0.2">
      <c r="A125" s="216" t="s">
        <v>1731</v>
      </c>
      <c r="B125" s="49" t="str">
        <f>CONCATENATE("BENEFICIOS  ",E125*100," % de ( 1 + 2 )")</f>
        <v>BENEFICIOS  10 % de ( 1 + 2 )</v>
      </c>
      <c r="C125" s="49"/>
      <c r="D125" s="21"/>
      <c r="E125" s="475">
        <v>0.1</v>
      </c>
      <c r="F125" s="50"/>
      <c r="G125" s="51">
        <f>IF(E125=0,,ROUND(E125*(G123+G124),2))</f>
        <v>0</v>
      </c>
      <c r="H125" s="21"/>
    </row>
    <row r="126" spans="1:9" ht="19.5" customHeight="1" x14ac:dyDescent="0.2">
      <c r="A126" s="216" t="s">
        <v>1732</v>
      </c>
      <c r="B126" s="220" t="s">
        <v>12</v>
      </c>
      <c r="C126" s="52"/>
      <c r="D126" s="21"/>
      <c r="E126" s="18"/>
      <c r="F126" s="50"/>
      <c r="G126" s="51">
        <f>G123+G124+G125</f>
        <v>0</v>
      </c>
      <c r="H126" s="21"/>
    </row>
    <row r="127" spans="1:9" ht="19.5" customHeight="1" x14ac:dyDescent="0.2">
      <c r="A127" s="216" t="s">
        <v>1733</v>
      </c>
      <c r="B127" s="49" t="str">
        <f>CONCATENATE("INGRESOS BRUTOS Y LOTE HOGAR  ",E127*100," % de ( 4 )")</f>
        <v>INGRESOS BRUTOS Y LOTE HOGAR  2,4 % de ( 4 )</v>
      </c>
      <c r="C127" s="49"/>
      <c r="D127" s="21"/>
      <c r="E127" s="475">
        <v>2.4E-2</v>
      </c>
      <c r="F127" s="50"/>
      <c r="G127" s="51">
        <f>IF(E127=0,,ROUND(E127*G126,2))</f>
        <v>0</v>
      </c>
      <c r="H127" s="21"/>
    </row>
    <row r="128" spans="1:9" ht="19.5" customHeight="1" thickBot="1" x14ac:dyDescent="0.25">
      <c r="A128" s="218" t="s">
        <v>1734</v>
      </c>
      <c r="B128" s="53" t="str">
        <f>CONCATENATE("IMPUESTO AL VALOR AGREGADO ",E128*100," % de ( 4 )")</f>
        <v>IMPUESTO AL VALOR AGREGADO 21 % de ( 4 )</v>
      </c>
      <c r="C128" s="53"/>
      <c r="D128" s="54"/>
      <c r="E128" s="476">
        <v>0.21</v>
      </c>
      <c r="F128" s="55"/>
      <c r="G128" s="56">
        <f>IF(E128=0,,ROUND(E128*G126,2))</f>
        <v>0</v>
      </c>
      <c r="H128" s="21"/>
    </row>
    <row r="129" spans="1:8" ht="19.5" customHeight="1" thickTop="1" x14ac:dyDescent="0.2">
      <c r="B129" s="49"/>
      <c r="C129" s="49"/>
      <c r="D129" s="21"/>
      <c r="E129" s="58"/>
      <c r="F129" s="50"/>
      <c r="G129" s="59"/>
      <c r="H129" s="21"/>
    </row>
    <row r="130" spans="1:8" ht="19.5" customHeight="1" x14ac:dyDescent="0.2">
      <c r="A130" s="57"/>
      <c r="B130" s="60" t="s">
        <v>14</v>
      </c>
      <c r="C130" s="60"/>
      <c r="D130" s="21"/>
      <c r="E130" s="18"/>
      <c r="F130" s="50"/>
      <c r="G130" s="59">
        <f>G126+G127+G128</f>
        <v>0</v>
      </c>
      <c r="H130" s="21"/>
    </row>
    <row r="131" spans="1:8" ht="19.5" customHeight="1" x14ac:dyDescent="0.2">
      <c r="A131" s="60"/>
      <c r="B131" s="50"/>
      <c r="C131" s="50"/>
      <c r="D131" s="20"/>
      <c r="E131" s="62"/>
      <c r="F131" s="50"/>
      <c r="G131" s="50"/>
      <c r="H131" s="22"/>
    </row>
    <row r="132" spans="1:8" ht="19.5" customHeight="1" x14ac:dyDescent="0.2">
      <c r="A132" s="61"/>
      <c r="H132" s="23"/>
    </row>
    <row r="133" spans="1:8" ht="37.5" customHeight="1" x14ac:dyDescent="0.2">
      <c r="B133" s="601" t="str">
        <f>n!A3</f>
        <v>El presente presupuesto asciende a la suma de Pesos: CERO CON 00/100.-</v>
      </c>
      <c r="C133" s="601"/>
      <c r="D133" s="601"/>
      <c r="E133" s="601"/>
      <c r="F133" s="601"/>
      <c r="G133" s="601"/>
      <c r="H133" s="24"/>
    </row>
    <row r="134" spans="1:8" ht="19.5" customHeight="1" x14ac:dyDescent="0.2">
      <c r="A134" s="477" t="s">
        <v>1717</v>
      </c>
      <c r="B134" s="24"/>
      <c r="C134" s="24"/>
      <c r="D134" s="24"/>
      <c r="E134" s="24"/>
      <c r="F134" s="24"/>
      <c r="G134" s="24"/>
      <c r="H134" s="24"/>
    </row>
    <row r="135" spans="1:8" ht="19.5" customHeight="1" x14ac:dyDescent="0.2">
      <c r="B135" s="14" t="s">
        <v>139</v>
      </c>
      <c r="E135" s="15">
        <f>IFERROR(G130/G123,0)</f>
        <v>0</v>
      </c>
    </row>
  </sheetData>
  <sheetProtection formatCells="0" selectLockedCells="1"/>
  <mergeCells count="12">
    <mergeCell ref="B133:G133"/>
    <mergeCell ref="F17:G17"/>
    <mergeCell ref="H17:H18"/>
    <mergeCell ref="A17:A18"/>
    <mergeCell ref="D17:D18"/>
    <mergeCell ref="E17:E18"/>
    <mergeCell ref="B17:C18"/>
    <mergeCell ref="C2:H2"/>
    <mergeCell ref="C5:H5"/>
    <mergeCell ref="I17:I18"/>
    <mergeCell ref="B121:F121"/>
    <mergeCell ref="A15:H15"/>
  </mergeCells>
  <conditionalFormatting sqref="H132 B131:E131 B124:D130 H124:H130 B123:C123 A130:A132 A123:A128">
    <cfRule type="expression" dxfId="92" priority="190" stopIfTrue="1">
      <formula>#REF!=1</formula>
    </cfRule>
  </conditionalFormatting>
  <conditionalFormatting sqref="A20:A122">
    <cfRule type="expression" dxfId="91" priority="191" stopIfTrue="1">
      <formula>#REF!&gt;0</formula>
    </cfRule>
    <cfRule type="expression" dxfId="90" priority="192" stopIfTrue="1">
      <formula>#REF!&gt;0</formula>
    </cfRule>
    <cfRule type="expression" dxfId="89" priority="193" stopIfTrue="1">
      <formula>#REF!&gt;0</formula>
    </cfRule>
  </conditionalFormatting>
  <conditionalFormatting sqref="B20:C22 C120 C43:C44 B23 B95:B120 B32:B83">
    <cfRule type="expression" dxfId="88" priority="194" stopIfTrue="1">
      <formula>#REF!&gt;0</formula>
    </cfRule>
    <cfRule type="expression" dxfId="87" priority="195" stopIfTrue="1">
      <formula>#REF!&gt;0</formula>
    </cfRule>
    <cfRule type="expression" dxfId="86" priority="196" stopIfTrue="1">
      <formula>#REF!&gt;0</formula>
    </cfRule>
  </conditionalFormatting>
  <conditionalFormatting sqref="D131 B124:C125 B127:C130 B123:D123 A130 A123:A128">
    <cfRule type="expression" dxfId="85" priority="197" stopIfTrue="1">
      <formula>#REF!=1</formula>
    </cfRule>
  </conditionalFormatting>
  <conditionalFormatting sqref="E131:H131 B123:D131 F123:H130 A130:A131 A123:A128">
    <cfRule type="expression" dxfId="84" priority="198" stopIfTrue="1">
      <formula>#REF!=1</formula>
    </cfRule>
  </conditionalFormatting>
  <conditionalFormatting sqref="B84:B94">
    <cfRule type="expression" dxfId="83" priority="10" stopIfTrue="1">
      <formula>#REF!&gt;0</formula>
    </cfRule>
    <cfRule type="expression" dxfId="82" priority="11" stopIfTrue="1">
      <formula>#REF!&gt;0</formula>
    </cfRule>
    <cfRule type="expression" dxfId="81" priority="12" stopIfTrue="1">
      <formula>#REF!&gt;0</formula>
    </cfRule>
  </conditionalFormatting>
  <conditionalFormatting sqref="B24:B31">
    <cfRule type="expression" dxfId="80" priority="4" stopIfTrue="1">
      <formula>#REF!&gt;0</formula>
    </cfRule>
    <cfRule type="expression" dxfId="79" priority="5" stopIfTrue="1">
      <formula>#REF!&gt;0</formula>
    </cfRule>
    <cfRule type="expression" dxfId="78" priority="6" stopIfTrue="1">
      <formula>#REF!&gt;0</formula>
    </cfRule>
  </conditionalFormatting>
  <pageMargins left="1.1811023622047245" right="0.78740157480314965" top="0.98425196850393704" bottom="0.78740157480314965" header="0.39370078740157483" footer="0.39370078740157483"/>
  <pageSetup paperSize="9" scale="60" fitToWidth="0" fitToHeight="0"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00"/>
  <sheetViews>
    <sheetView showGridLines="0" showZeros="0" view="pageBreakPreview" topLeftCell="A13" zoomScale="90" zoomScaleNormal="120" zoomScaleSheetLayoutView="90" workbookViewId="0">
      <selection activeCell="C10" sqref="C10"/>
    </sheetView>
  </sheetViews>
  <sheetFormatPr baseColWidth="10" defaultRowHeight="16.5" customHeight="1" x14ac:dyDescent="0.2"/>
  <cols>
    <col min="1" max="1" width="18.85546875" style="439" bestFit="1" customWidth="1"/>
    <col min="2" max="2" width="42.42578125" style="439" customWidth="1"/>
    <col min="3" max="3" width="40.7109375" style="439" customWidth="1"/>
    <col min="4" max="4" width="10.7109375" style="439" customWidth="1"/>
    <col min="5" max="5" width="12.7109375" style="439" customWidth="1"/>
    <col min="6" max="7" width="15.7109375" style="439" customWidth="1"/>
    <col min="8" max="16384" width="11.42578125" style="439"/>
  </cols>
  <sheetData>
    <row r="1" spans="1:7" ht="16.5" customHeight="1" thickTop="1" x14ac:dyDescent="0.2">
      <c r="A1" s="613" t="s">
        <v>40</v>
      </c>
      <c r="B1" s="614"/>
      <c r="C1" s="614"/>
      <c r="D1" s="614"/>
      <c r="E1" s="614"/>
      <c r="F1" s="614"/>
      <c r="G1" s="615"/>
    </row>
    <row r="2" spans="1:7" ht="16.5" customHeight="1" x14ac:dyDescent="0.2">
      <c r="A2" s="146" t="s">
        <v>819</v>
      </c>
      <c r="B2" s="147" t="str">
        <f>Comitente</f>
        <v>DIRECCIÓN PROVINCIAL DE VIALIDAD</v>
      </c>
      <c r="C2" s="148"/>
      <c r="D2" s="223"/>
      <c r="E2" s="223"/>
      <c r="F2" s="150"/>
      <c r="G2" s="151"/>
    </row>
    <row r="3" spans="1:7" ht="16.5" customHeight="1" x14ac:dyDescent="0.2">
      <c r="A3" s="146" t="s">
        <v>820</v>
      </c>
      <c r="B3" s="147">
        <f>Contratista</f>
        <v>0</v>
      </c>
      <c r="C3" s="152"/>
      <c r="D3" s="152"/>
      <c r="E3" s="152"/>
      <c r="F3" s="147"/>
      <c r="G3" s="153"/>
    </row>
    <row r="4" spans="1:7" ht="16.5" customHeight="1" x14ac:dyDescent="0.2">
      <c r="A4" s="146" t="s">
        <v>28</v>
      </c>
      <c r="B4" s="147">
        <f>Obra</f>
        <v>0</v>
      </c>
      <c r="C4" s="152"/>
      <c r="D4" s="152"/>
      <c r="E4" s="152"/>
      <c r="F4" s="147" t="s">
        <v>41</v>
      </c>
      <c r="G4" s="153">
        <f>Fecha_Base</f>
        <v>0</v>
      </c>
    </row>
    <row r="5" spans="1:7" ht="16.5" customHeight="1" x14ac:dyDescent="0.2">
      <c r="A5" s="154" t="s">
        <v>818</v>
      </c>
      <c r="B5" s="155">
        <f>Ubicación</f>
        <v>0</v>
      </c>
      <c r="C5" s="155"/>
      <c r="D5" s="156"/>
      <c r="E5" s="157"/>
      <c r="F5" s="158"/>
      <c r="G5" s="159"/>
    </row>
    <row r="6" spans="1:7" ht="16.5" customHeight="1" x14ac:dyDescent="0.2">
      <c r="A6" s="154" t="s">
        <v>42</v>
      </c>
      <c r="B6" s="470"/>
      <c r="C6" s="160" t="str">
        <f>IF(B6="","",VLOOKUP(B6,Tabla_CyP,2,FALSE))</f>
        <v/>
      </c>
      <c r="E6" s="157"/>
      <c r="F6" s="158"/>
      <c r="G6" s="159"/>
    </row>
    <row r="7" spans="1:7" ht="16.5" customHeight="1" x14ac:dyDescent="0.2">
      <c r="A7" s="154" t="s">
        <v>29</v>
      </c>
      <c r="B7" s="570">
        <v>1</v>
      </c>
      <c r="C7" s="160">
        <f>IF(B7=0,"",VLOOKUP(B7,Tabla_CyP,2,FALSE))</f>
        <v>0</v>
      </c>
      <c r="D7" s="156"/>
      <c r="E7" s="157"/>
      <c r="F7" s="155" t="s">
        <v>30</v>
      </c>
      <c r="G7" s="161">
        <f>IF(B7=0,"",VLOOKUP(B7,Tabla_CyP,4,FALSE))</f>
        <v>0</v>
      </c>
    </row>
    <row r="8" spans="1:7" ht="16.5" customHeight="1" x14ac:dyDescent="0.2">
      <c r="A8" s="154"/>
      <c r="B8" s="155"/>
      <c r="C8" s="160"/>
      <c r="D8" s="156"/>
      <c r="E8" s="157"/>
      <c r="F8" s="160"/>
      <c r="G8" s="162"/>
    </row>
    <row r="9" spans="1:7" ht="16.5" customHeight="1" x14ac:dyDescent="0.2">
      <c r="A9" s="412"/>
      <c r="B9" s="149"/>
      <c r="C9" s="413" t="s">
        <v>1695</v>
      </c>
      <c r="D9" s="149"/>
      <c r="E9" s="149"/>
      <c r="F9" s="149"/>
      <c r="G9" s="414"/>
    </row>
    <row r="10" spans="1:7" ht="16.5" customHeight="1" x14ac:dyDescent="0.2">
      <c r="A10" s="154"/>
      <c r="B10" s="215"/>
      <c r="C10" s="160"/>
      <c r="D10" s="156"/>
      <c r="E10" s="157"/>
      <c r="F10" s="155"/>
      <c r="G10" s="161"/>
    </row>
    <row r="11" spans="1:7" ht="16.5" customHeight="1" x14ac:dyDescent="0.2">
      <c r="A11" s="154"/>
      <c r="B11" s="215"/>
      <c r="C11" s="415" t="s">
        <v>1696</v>
      </c>
      <c r="D11" s="416" t="s">
        <v>32</v>
      </c>
      <c r="E11" s="416" t="s">
        <v>1697</v>
      </c>
      <c r="F11" s="416" t="s">
        <v>1698</v>
      </c>
      <c r="G11" s="417" t="s">
        <v>1699</v>
      </c>
    </row>
    <row r="12" spans="1:7" ht="16.5" customHeight="1" x14ac:dyDescent="0.2">
      <c r="A12" s="154"/>
      <c r="B12" s="215"/>
      <c r="C12" s="424"/>
      <c r="D12" s="429"/>
      <c r="E12" s="467"/>
      <c r="F12" s="430"/>
      <c r="G12" s="420">
        <f>ROUND(D12*F12,2)</f>
        <v>0</v>
      </c>
    </row>
    <row r="13" spans="1:7" ht="16.5" customHeight="1" x14ac:dyDescent="0.2">
      <c r="A13" s="154"/>
      <c r="B13" s="215"/>
      <c r="C13" s="424"/>
      <c r="D13" s="429"/>
      <c r="E13" s="467"/>
      <c r="F13" s="430"/>
      <c r="G13" s="420">
        <f>ROUND(D13*F13,2)</f>
        <v>0</v>
      </c>
    </row>
    <row r="14" spans="1:7" ht="16.5" customHeight="1" x14ac:dyDescent="0.2">
      <c r="A14" s="154"/>
      <c r="B14" s="215"/>
      <c r="C14" s="424"/>
      <c r="D14" s="429"/>
      <c r="E14" s="467"/>
      <c r="F14" s="430"/>
      <c r="G14" s="420">
        <f>ROUND(D14*F14,2)</f>
        <v>0</v>
      </c>
    </row>
    <row r="15" spans="1:7" ht="16.5" customHeight="1" x14ac:dyDescent="0.2">
      <c r="A15" s="154"/>
      <c r="B15" s="215"/>
      <c r="C15" s="424"/>
      <c r="D15" s="429"/>
      <c r="E15" s="467"/>
      <c r="F15" s="430"/>
      <c r="G15" s="420">
        <f>ROUND(D15*F15,2)</f>
        <v>0</v>
      </c>
    </row>
    <row r="16" spans="1:7" ht="16.5" customHeight="1" x14ac:dyDescent="0.2">
      <c r="A16" s="154"/>
      <c r="B16" s="215"/>
      <c r="C16" s="424"/>
      <c r="D16" s="429"/>
      <c r="E16" s="467"/>
      <c r="F16" s="430"/>
      <c r="G16" s="420">
        <f t="shared" ref="G16:G21" si="0">ROUND(D16*F16,2)</f>
        <v>0</v>
      </c>
    </row>
    <row r="17" spans="1:7" ht="16.5" customHeight="1" x14ac:dyDescent="0.2">
      <c r="A17" s="154"/>
      <c r="B17" s="215"/>
      <c r="C17" s="424"/>
      <c r="D17" s="429"/>
      <c r="E17" s="467"/>
      <c r="F17" s="430"/>
      <c r="G17" s="420">
        <f t="shared" si="0"/>
        <v>0</v>
      </c>
    </row>
    <row r="18" spans="1:7" ht="16.5" customHeight="1" x14ac:dyDescent="0.2">
      <c r="A18" s="154"/>
      <c r="B18" s="215"/>
      <c r="C18" s="424"/>
      <c r="D18" s="429"/>
      <c r="E18" s="467"/>
      <c r="F18" s="430"/>
      <c r="G18" s="420">
        <f t="shared" si="0"/>
        <v>0</v>
      </c>
    </row>
    <row r="19" spans="1:7" ht="16.5" customHeight="1" x14ac:dyDescent="0.2">
      <c r="A19" s="154"/>
      <c r="B19" s="215"/>
      <c r="C19" s="424"/>
      <c r="D19" s="429"/>
      <c r="E19" s="467"/>
      <c r="F19" s="430"/>
      <c r="G19" s="420">
        <f t="shared" si="0"/>
        <v>0</v>
      </c>
    </row>
    <row r="20" spans="1:7" ht="16.5" customHeight="1" x14ac:dyDescent="0.2">
      <c r="A20" s="154"/>
      <c r="B20" s="215"/>
      <c r="C20" s="424"/>
      <c r="D20" s="429"/>
      <c r="E20" s="467"/>
      <c r="F20" s="430"/>
      <c r="G20" s="420">
        <f t="shared" si="0"/>
        <v>0</v>
      </c>
    </row>
    <row r="21" spans="1:7" ht="16.5" customHeight="1" x14ac:dyDescent="0.2">
      <c r="A21" s="154"/>
      <c r="B21" s="215"/>
      <c r="C21" s="424"/>
      <c r="D21" s="429"/>
      <c r="E21" s="467"/>
      <c r="F21" s="430"/>
      <c r="G21" s="420">
        <f t="shared" si="0"/>
        <v>0</v>
      </c>
    </row>
    <row r="22" spans="1:7" ht="16.5" customHeight="1" thickBot="1" x14ac:dyDescent="0.25">
      <c r="A22" s="154"/>
      <c r="B22" s="215"/>
      <c r="C22" s="160"/>
      <c r="E22" s="222"/>
      <c r="F22" s="155"/>
      <c r="G22" s="161"/>
    </row>
    <row r="23" spans="1:7" ht="16.5" customHeight="1" thickBot="1" x14ac:dyDescent="0.25">
      <c r="A23" s="154"/>
      <c r="C23" s="421" t="s">
        <v>1700</v>
      </c>
      <c r="E23" s="222">
        <f>SUMPRODUCT(D12:D21,E12:E21)</f>
        <v>0</v>
      </c>
      <c r="F23" s="155" t="s">
        <v>1701</v>
      </c>
      <c r="G23" s="422">
        <f>SUM(G12:G21)</f>
        <v>0</v>
      </c>
    </row>
    <row r="24" spans="1:7" ht="16.5" customHeight="1" x14ac:dyDescent="0.2">
      <c r="A24" s="154"/>
      <c r="B24" s="215"/>
      <c r="C24" s="421"/>
      <c r="D24" s="222"/>
      <c r="E24" s="157"/>
      <c r="F24" s="155"/>
      <c r="G24" s="224"/>
    </row>
    <row r="25" spans="1:7" ht="16.5" customHeight="1" x14ac:dyDescent="0.2">
      <c r="A25" s="154"/>
      <c r="B25" s="215"/>
      <c r="C25" s="155" t="s">
        <v>1702</v>
      </c>
      <c r="D25" s="425"/>
      <c r="E25" s="559" t="str">
        <f>CONCATENATE(G7,"/día")</f>
        <v>0/día</v>
      </c>
      <c r="F25" s="155"/>
      <c r="G25" s="161"/>
    </row>
    <row r="26" spans="1:7" ht="16.5" customHeight="1" x14ac:dyDescent="0.2">
      <c r="A26" s="154"/>
      <c r="B26" s="215"/>
      <c r="C26" s="160"/>
      <c r="D26" s="156"/>
      <c r="E26" s="157"/>
      <c r="F26" s="155"/>
      <c r="G26" s="161"/>
    </row>
    <row r="27" spans="1:7" ht="16.5" customHeight="1" x14ac:dyDescent="0.2">
      <c r="A27" s="603" t="s">
        <v>681</v>
      </c>
      <c r="B27" s="604"/>
      <c r="C27" s="605" t="s">
        <v>0</v>
      </c>
      <c r="D27" s="607" t="s">
        <v>1703</v>
      </c>
      <c r="E27" s="607" t="s">
        <v>1715</v>
      </c>
      <c r="F27" s="609" t="s">
        <v>1054</v>
      </c>
      <c r="G27" s="611" t="s">
        <v>34</v>
      </c>
    </row>
    <row r="28" spans="1:7" ht="16.5" customHeight="1" x14ac:dyDescent="0.2">
      <c r="A28" s="163" t="s">
        <v>682</v>
      </c>
      <c r="B28" s="164" t="s">
        <v>683</v>
      </c>
      <c r="C28" s="606"/>
      <c r="D28" s="608"/>
      <c r="E28" s="608"/>
      <c r="F28" s="610"/>
      <c r="G28" s="612"/>
    </row>
    <row r="29" spans="1:7" ht="16.5" customHeight="1" x14ac:dyDescent="0.2">
      <c r="A29" s="165"/>
      <c r="B29" s="160"/>
      <c r="C29" s="167" t="s">
        <v>1704</v>
      </c>
      <c r="D29" s="157"/>
      <c r="E29" s="157"/>
      <c r="F29" s="160"/>
      <c r="G29" s="168"/>
    </row>
    <row r="30" spans="1:7" ht="16.5" customHeight="1" x14ac:dyDescent="0.2">
      <c r="A30" s="578" t="s">
        <v>1806</v>
      </c>
      <c r="B30" s="418" t="str">
        <f t="shared" ref="B30:B39" si="1">IF(A30=0,0,VLOOKUP(A30,Tabla_Indices,2,FALSE))</f>
        <v>Equipo - Amortización de equipo</v>
      </c>
      <c r="C30" s="424" t="s">
        <v>1821</v>
      </c>
      <c r="D30" s="579">
        <f>C_Amortización_Equipo</f>
        <v>0</v>
      </c>
      <c r="E30" s="472"/>
      <c r="F30" s="468">
        <f>IF(C30="",0,D25)</f>
        <v>0</v>
      </c>
      <c r="G30" s="426">
        <f>IF(F30=0,0,ROUND(E30/F30,2))</f>
        <v>0</v>
      </c>
    </row>
    <row r="31" spans="1:7" ht="16.5" customHeight="1" x14ac:dyDescent="0.2">
      <c r="A31" s="578" t="s">
        <v>1806</v>
      </c>
      <c r="B31" s="418" t="str">
        <f t="shared" si="1"/>
        <v>Equipo - Amortización de equipo</v>
      </c>
      <c r="C31" s="424" t="s">
        <v>1811</v>
      </c>
      <c r="D31" s="579">
        <f>C_Interés_Equipo</f>
        <v>0</v>
      </c>
      <c r="E31" s="472"/>
      <c r="F31" s="468">
        <f>IF(C31="",0,D25)</f>
        <v>0</v>
      </c>
      <c r="G31" s="426">
        <f t="shared" ref="G31:G39" si="2">IF(F31=0,0,ROUND(E31/F31,2))</f>
        <v>0</v>
      </c>
    </row>
    <row r="32" spans="1:7" ht="16.5" customHeight="1" x14ac:dyDescent="0.2">
      <c r="A32" s="578" t="s">
        <v>1807</v>
      </c>
      <c r="B32" s="418" t="str">
        <f t="shared" si="1"/>
        <v xml:space="preserve">Accesorios y repuestos para máquinas de uso especial                 </v>
      </c>
      <c r="C32" s="428" t="s">
        <v>1721</v>
      </c>
      <c r="D32" s="579">
        <f>C_Reparaciones_Repuestos_Equipos</f>
        <v>0</v>
      </c>
      <c r="E32" s="472"/>
      <c r="F32" s="468">
        <f>IF(C32="",0,D25)</f>
        <v>0</v>
      </c>
      <c r="G32" s="426">
        <f t="shared" si="2"/>
        <v>0</v>
      </c>
    </row>
    <row r="33" spans="1:7" ht="16.5" customHeight="1" x14ac:dyDescent="0.2">
      <c r="A33" s="578" t="s">
        <v>1809</v>
      </c>
      <c r="B33" s="418" t="str">
        <f t="shared" si="1"/>
        <v xml:space="preserve">Gas oil                                                                </v>
      </c>
      <c r="C33" s="428" t="s">
        <v>982</v>
      </c>
      <c r="D33" s="579">
        <f>C_Combustible_Equipos</f>
        <v>0</v>
      </c>
      <c r="E33" s="472"/>
      <c r="F33" s="468">
        <f>IF(C33="",0,D25)</f>
        <v>0</v>
      </c>
      <c r="G33" s="426">
        <f t="shared" si="2"/>
        <v>0</v>
      </c>
    </row>
    <row r="34" spans="1:7" ht="16.5" customHeight="1" x14ac:dyDescent="0.2">
      <c r="A34" s="578" t="s">
        <v>1810</v>
      </c>
      <c r="B34" s="418" t="str">
        <f t="shared" si="1"/>
        <v xml:space="preserve">Aceites lubricantes                                                    </v>
      </c>
      <c r="C34" s="428" t="s">
        <v>1808</v>
      </c>
      <c r="D34" s="579">
        <f>C_Lubricantes_Equipos</f>
        <v>0</v>
      </c>
      <c r="E34" s="472"/>
      <c r="F34" s="468">
        <f>IF(C34="",0,D25)</f>
        <v>0</v>
      </c>
      <c r="G34" s="426">
        <f t="shared" si="2"/>
        <v>0</v>
      </c>
    </row>
    <row r="35" spans="1:7" ht="16.5" customHeight="1" x14ac:dyDescent="0.2">
      <c r="A35" s="578"/>
      <c r="B35" s="418">
        <f t="shared" si="1"/>
        <v>0</v>
      </c>
      <c r="C35" s="428"/>
      <c r="D35" s="471"/>
      <c r="E35" s="430"/>
      <c r="F35" s="468">
        <f>IF(C35="",0,D25)</f>
        <v>0</v>
      </c>
      <c r="G35" s="426">
        <f t="shared" si="2"/>
        <v>0</v>
      </c>
    </row>
    <row r="36" spans="1:7" ht="16.5" customHeight="1" x14ac:dyDescent="0.2">
      <c r="A36" s="578"/>
      <c r="B36" s="418">
        <f t="shared" si="1"/>
        <v>0</v>
      </c>
      <c r="C36" s="428"/>
      <c r="D36" s="425"/>
      <c r="E36" s="471"/>
      <c r="F36" s="468">
        <f>IF(C36="",0,D25)</f>
        <v>0</v>
      </c>
      <c r="G36" s="426">
        <f t="shared" si="2"/>
        <v>0</v>
      </c>
    </row>
    <row r="37" spans="1:7" ht="16.5" customHeight="1" x14ac:dyDescent="0.2">
      <c r="A37" s="578"/>
      <c r="B37" s="418">
        <f t="shared" si="1"/>
        <v>0</v>
      </c>
      <c r="C37" s="428"/>
      <c r="D37" s="425"/>
      <c r="E37" s="471"/>
      <c r="F37" s="468">
        <f>IF(C37="",0,D25)</f>
        <v>0</v>
      </c>
      <c r="G37" s="426">
        <f t="shared" si="2"/>
        <v>0</v>
      </c>
    </row>
    <row r="38" spans="1:7" ht="16.5" customHeight="1" x14ac:dyDescent="0.2">
      <c r="A38" s="578"/>
      <c r="B38" s="418">
        <f t="shared" si="1"/>
        <v>0</v>
      </c>
      <c r="C38" s="428"/>
      <c r="D38" s="425"/>
      <c r="E38" s="429"/>
      <c r="F38" s="468">
        <f>IF(C38="",0,D25)</f>
        <v>0</v>
      </c>
      <c r="G38" s="426">
        <f t="shared" si="2"/>
        <v>0</v>
      </c>
    </row>
    <row r="39" spans="1:7" ht="16.5" customHeight="1" x14ac:dyDescent="0.2">
      <c r="A39" s="578"/>
      <c r="B39" s="418">
        <f t="shared" si="1"/>
        <v>0</v>
      </c>
      <c r="C39" s="424"/>
      <c r="D39" s="425"/>
      <c r="E39" s="429"/>
      <c r="F39" s="468">
        <f>IF(C39="",0,D25)</f>
        <v>0</v>
      </c>
      <c r="G39" s="426">
        <f t="shared" si="2"/>
        <v>0</v>
      </c>
    </row>
    <row r="40" spans="1:7" ht="16.5" customHeight="1" x14ac:dyDescent="0.2">
      <c r="A40" s="169"/>
      <c r="B40" s="156"/>
      <c r="C40" s="160"/>
      <c r="D40" s="156"/>
      <c r="E40" s="157"/>
      <c r="F40" s="166" t="s">
        <v>35</v>
      </c>
      <c r="G40" s="431">
        <f>SUBTOTAL(9,G30:G39)</f>
        <v>0</v>
      </c>
    </row>
    <row r="41" spans="1:7" ht="16.5" customHeight="1" x14ac:dyDescent="0.2">
      <c r="A41" s="165"/>
      <c r="B41" s="160"/>
      <c r="C41" s="167" t="s">
        <v>821</v>
      </c>
      <c r="D41" s="156"/>
      <c r="E41" s="157"/>
      <c r="F41" s="158"/>
      <c r="G41" s="168"/>
    </row>
    <row r="42" spans="1:7" ht="16.5" customHeight="1" x14ac:dyDescent="0.2">
      <c r="A42" s="603" t="s">
        <v>681</v>
      </c>
      <c r="B42" s="604"/>
      <c r="C42" s="605" t="s">
        <v>0</v>
      </c>
      <c r="D42" s="607" t="s">
        <v>32</v>
      </c>
      <c r="E42" s="607" t="s">
        <v>1715</v>
      </c>
      <c r="F42" s="609" t="s">
        <v>1054</v>
      </c>
      <c r="G42" s="611" t="s">
        <v>34</v>
      </c>
    </row>
    <row r="43" spans="1:7" ht="16.5" customHeight="1" x14ac:dyDescent="0.2">
      <c r="A43" s="163" t="s">
        <v>682</v>
      </c>
      <c r="B43" s="164" t="s">
        <v>683</v>
      </c>
      <c r="C43" s="606"/>
      <c r="D43" s="608"/>
      <c r="E43" s="608"/>
      <c r="F43" s="610"/>
      <c r="G43" s="612"/>
    </row>
    <row r="44" spans="1:7" ht="16.5" customHeight="1" x14ac:dyDescent="0.2">
      <c r="A44" s="423" t="s">
        <v>1822</v>
      </c>
      <c r="B44" s="418" t="str">
        <f t="shared" ref="B44:B50" si="3">IF(A44=0,0,VLOOKUP(A44,Tabla_Indices,2,FALSE))</f>
        <v>Oficial Especializado</v>
      </c>
      <c r="C44" s="427" t="s">
        <v>1723</v>
      </c>
      <c r="D44" s="425"/>
      <c r="E44" s="429"/>
      <c r="F44" s="419">
        <f>D25</f>
        <v>0</v>
      </c>
      <c r="G44" s="432">
        <f>IF(F44=0,0,ROUND(D44*E44/F44,2))</f>
        <v>0</v>
      </c>
    </row>
    <row r="45" spans="1:7" ht="16.5" customHeight="1" x14ac:dyDescent="0.2">
      <c r="A45" s="423" t="s">
        <v>1823</v>
      </c>
      <c r="B45" s="418" t="str">
        <f t="shared" si="3"/>
        <v xml:space="preserve">Oficial </v>
      </c>
      <c r="C45" s="424" t="s">
        <v>1724</v>
      </c>
      <c r="D45" s="425"/>
      <c r="E45" s="429"/>
      <c r="F45" s="419">
        <f>D25</f>
        <v>0</v>
      </c>
      <c r="G45" s="432">
        <f t="shared" ref="G45:G50" si="4">IF(F45=0,0,ROUND(D45*E45/F45,2))</f>
        <v>0</v>
      </c>
    </row>
    <row r="46" spans="1:7" ht="16.5" customHeight="1" x14ac:dyDescent="0.2">
      <c r="A46" s="423" t="s">
        <v>1824</v>
      </c>
      <c r="B46" s="418" t="str">
        <f t="shared" si="3"/>
        <v>Ayudante</v>
      </c>
      <c r="C46" s="424" t="s">
        <v>1725</v>
      </c>
      <c r="D46" s="425"/>
      <c r="E46" s="429"/>
      <c r="F46" s="419">
        <f>D25</f>
        <v>0</v>
      </c>
      <c r="G46" s="432">
        <f t="shared" si="4"/>
        <v>0</v>
      </c>
    </row>
    <row r="47" spans="1:7" ht="16.5" customHeight="1" x14ac:dyDescent="0.2">
      <c r="A47" s="423" t="s">
        <v>1824</v>
      </c>
      <c r="B47" s="418" t="str">
        <f t="shared" si="3"/>
        <v>Ayudante</v>
      </c>
      <c r="C47" s="424" t="s">
        <v>825</v>
      </c>
      <c r="D47" s="425"/>
      <c r="E47" s="429"/>
      <c r="F47" s="419">
        <f>D25</f>
        <v>0</v>
      </c>
      <c r="G47" s="432">
        <f t="shared" si="4"/>
        <v>0</v>
      </c>
    </row>
    <row r="48" spans="1:7" ht="16.5" customHeight="1" x14ac:dyDescent="0.2">
      <c r="A48" s="423"/>
      <c r="B48" s="418">
        <f t="shared" si="3"/>
        <v>0</v>
      </c>
      <c r="C48" s="424"/>
      <c r="D48" s="425"/>
      <c r="E48" s="429"/>
      <c r="F48" s="419"/>
      <c r="G48" s="432">
        <f t="shared" si="4"/>
        <v>0</v>
      </c>
    </row>
    <row r="49" spans="1:7" ht="16.5" customHeight="1" x14ac:dyDescent="0.2">
      <c r="A49" s="423" t="s">
        <v>1825</v>
      </c>
      <c r="B49" s="418" t="str">
        <f t="shared" si="3"/>
        <v>Sereno</v>
      </c>
      <c r="C49" s="424" t="s">
        <v>1726</v>
      </c>
      <c r="D49" s="433"/>
      <c r="E49" s="571"/>
      <c r="F49" s="419">
        <f>D25</f>
        <v>0</v>
      </c>
      <c r="G49" s="432">
        <f t="shared" si="4"/>
        <v>0</v>
      </c>
    </row>
    <row r="50" spans="1:7" ht="16.5" customHeight="1" x14ac:dyDescent="0.2">
      <c r="A50" s="423"/>
      <c r="B50" s="418">
        <f t="shared" si="3"/>
        <v>0</v>
      </c>
      <c r="C50" s="418"/>
      <c r="D50" s="469"/>
      <c r="E50" s="419"/>
      <c r="F50" s="419">
        <f>D25</f>
        <v>0</v>
      </c>
      <c r="G50" s="432">
        <f t="shared" si="4"/>
        <v>0</v>
      </c>
    </row>
    <row r="51" spans="1:7" ht="16.5" customHeight="1" x14ac:dyDescent="0.2">
      <c r="A51" s="169"/>
      <c r="B51" s="156"/>
      <c r="C51" s="160"/>
      <c r="D51" s="156"/>
      <c r="E51" s="157"/>
      <c r="F51" s="166" t="s">
        <v>36</v>
      </c>
      <c r="G51" s="434">
        <f>SUBTOTAL(9,G44:G50)</f>
        <v>0</v>
      </c>
    </row>
    <row r="52" spans="1:7" ht="16.5" customHeight="1" x14ac:dyDescent="0.2">
      <c r="A52" s="165"/>
      <c r="B52" s="160"/>
      <c r="C52" s="167" t="s">
        <v>1705</v>
      </c>
      <c r="D52" s="156"/>
      <c r="E52" s="157"/>
      <c r="F52" s="158"/>
      <c r="G52" s="168"/>
    </row>
    <row r="53" spans="1:7" ht="16.5" customHeight="1" x14ac:dyDescent="0.2">
      <c r="A53" s="603" t="s">
        <v>681</v>
      </c>
      <c r="B53" s="604"/>
      <c r="C53" s="605" t="s">
        <v>0</v>
      </c>
      <c r="D53" s="605" t="s">
        <v>31</v>
      </c>
      <c r="E53" s="607" t="s">
        <v>32</v>
      </c>
      <c r="F53" s="609" t="s">
        <v>33</v>
      </c>
      <c r="G53" s="611" t="s">
        <v>34</v>
      </c>
    </row>
    <row r="54" spans="1:7" ht="16.5" customHeight="1" x14ac:dyDescent="0.2">
      <c r="A54" s="163" t="s">
        <v>682</v>
      </c>
      <c r="B54" s="164" t="s">
        <v>683</v>
      </c>
      <c r="C54" s="606"/>
      <c r="D54" s="606"/>
      <c r="E54" s="608"/>
      <c r="F54" s="610"/>
      <c r="G54" s="612"/>
    </row>
    <row r="55" spans="1:7" ht="16.5" customHeight="1" x14ac:dyDescent="0.2">
      <c r="A55" s="423"/>
      <c r="B55" s="418">
        <f t="shared" ref="B55:B65" si="5">IF(A55=0,0,VLOOKUP(A55,Tabla_Indices,2,FALSE))</f>
        <v>0</v>
      </c>
      <c r="C55" s="424"/>
      <c r="D55" s="425"/>
      <c r="E55" s="429"/>
      <c r="F55" s="430"/>
      <c r="G55" s="432">
        <f>ROUND(E55*F55,2)</f>
        <v>0</v>
      </c>
    </row>
    <row r="56" spans="1:7" ht="16.5" customHeight="1" x14ac:dyDescent="0.2">
      <c r="A56" s="423"/>
      <c r="B56" s="418">
        <f t="shared" si="5"/>
        <v>0</v>
      </c>
      <c r="C56" s="424"/>
      <c r="D56" s="425"/>
      <c r="E56" s="429"/>
      <c r="F56" s="430"/>
      <c r="G56" s="432">
        <f t="shared" ref="G56:G65" si="6">ROUND(E56*F56,2)</f>
        <v>0</v>
      </c>
    </row>
    <row r="57" spans="1:7" ht="16.5" customHeight="1" x14ac:dyDescent="0.2">
      <c r="A57" s="423"/>
      <c r="B57" s="418">
        <f t="shared" si="5"/>
        <v>0</v>
      </c>
      <c r="C57" s="424"/>
      <c r="D57" s="425"/>
      <c r="E57" s="429"/>
      <c r="F57" s="430"/>
      <c r="G57" s="432">
        <f t="shared" si="6"/>
        <v>0</v>
      </c>
    </row>
    <row r="58" spans="1:7" ht="16.5" customHeight="1" x14ac:dyDescent="0.2">
      <c r="A58" s="423"/>
      <c r="B58" s="418">
        <f t="shared" si="5"/>
        <v>0</v>
      </c>
      <c r="C58" s="424"/>
      <c r="D58" s="425"/>
      <c r="E58" s="429"/>
      <c r="F58" s="430"/>
      <c r="G58" s="432">
        <f t="shared" si="6"/>
        <v>0</v>
      </c>
    </row>
    <row r="59" spans="1:7" ht="16.5" customHeight="1" x14ac:dyDescent="0.2">
      <c r="A59" s="423"/>
      <c r="B59" s="418">
        <f t="shared" si="5"/>
        <v>0</v>
      </c>
      <c r="C59" s="424"/>
      <c r="D59" s="425"/>
      <c r="E59" s="429"/>
      <c r="F59" s="430"/>
      <c r="G59" s="432">
        <f t="shared" si="6"/>
        <v>0</v>
      </c>
    </row>
    <row r="60" spans="1:7" ht="16.5" customHeight="1" x14ac:dyDescent="0.2">
      <c r="A60" s="423"/>
      <c r="B60" s="418">
        <f t="shared" si="5"/>
        <v>0</v>
      </c>
      <c r="C60" s="424"/>
      <c r="D60" s="425"/>
      <c r="E60" s="435"/>
      <c r="F60" s="430"/>
      <c r="G60" s="432">
        <f t="shared" si="6"/>
        <v>0</v>
      </c>
    </row>
    <row r="61" spans="1:7" ht="16.5" customHeight="1" x14ac:dyDescent="0.2">
      <c r="A61" s="423"/>
      <c r="B61" s="418">
        <f t="shared" si="5"/>
        <v>0</v>
      </c>
      <c r="C61" s="424"/>
      <c r="D61" s="425"/>
      <c r="E61" s="429"/>
      <c r="F61" s="430"/>
      <c r="G61" s="432">
        <f t="shared" si="6"/>
        <v>0</v>
      </c>
    </row>
    <row r="62" spans="1:7" ht="16.5" customHeight="1" x14ac:dyDescent="0.2">
      <c r="A62" s="423"/>
      <c r="B62" s="418">
        <f t="shared" si="5"/>
        <v>0</v>
      </c>
      <c r="C62" s="424"/>
      <c r="D62" s="425"/>
      <c r="E62" s="429"/>
      <c r="F62" s="430"/>
      <c r="G62" s="432">
        <f t="shared" si="6"/>
        <v>0</v>
      </c>
    </row>
    <row r="63" spans="1:7" ht="16.5" customHeight="1" x14ac:dyDescent="0.2">
      <c r="A63" s="423"/>
      <c r="B63" s="418">
        <f t="shared" si="5"/>
        <v>0</v>
      </c>
      <c r="C63" s="424"/>
      <c r="D63" s="425"/>
      <c r="E63" s="429"/>
      <c r="F63" s="430"/>
      <c r="G63" s="432">
        <f t="shared" si="6"/>
        <v>0</v>
      </c>
    </row>
    <row r="64" spans="1:7" ht="16.5" customHeight="1" x14ac:dyDescent="0.2">
      <c r="A64" s="423"/>
      <c r="B64" s="418">
        <f t="shared" si="5"/>
        <v>0</v>
      </c>
      <c r="C64" s="424"/>
      <c r="D64" s="425"/>
      <c r="E64" s="429"/>
      <c r="F64" s="430"/>
      <c r="G64" s="432">
        <f t="shared" si="6"/>
        <v>0</v>
      </c>
    </row>
    <row r="65" spans="1:7" ht="16.5" customHeight="1" x14ac:dyDescent="0.2">
      <c r="A65" s="423"/>
      <c r="B65" s="418">
        <f t="shared" si="5"/>
        <v>0</v>
      </c>
      <c r="C65" s="424"/>
      <c r="D65" s="425"/>
      <c r="E65" s="429"/>
      <c r="F65" s="430"/>
      <c r="G65" s="432">
        <f t="shared" si="6"/>
        <v>0</v>
      </c>
    </row>
    <row r="66" spans="1:7" ht="16.5" customHeight="1" x14ac:dyDescent="0.2">
      <c r="A66" s="165"/>
      <c r="B66" s="160"/>
      <c r="C66" s="160"/>
      <c r="D66" s="156"/>
      <c r="E66" s="157"/>
      <c r="F66" s="166" t="s">
        <v>37</v>
      </c>
      <c r="G66" s="436">
        <f>SUBTOTAL(9,G55:G65)</f>
        <v>0</v>
      </c>
    </row>
    <row r="67" spans="1:7" ht="16.5" customHeight="1" x14ac:dyDescent="0.2">
      <c r="A67" s="165"/>
      <c r="B67" s="160"/>
      <c r="C67" s="167" t="s">
        <v>1706</v>
      </c>
      <c r="D67" s="156"/>
      <c r="E67" s="157"/>
      <c r="F67" s="158"/>
      <c r="G67" s="168"/>
    </row>
    <row r="68" spans="1:7" ht="16.5" customHeight="1" x14ac:dyDescent="0.2">
      <c r="A68" s="603" t="s">
        <v>681</v>
      </c>
      <c r="B68" s="604"/>
      <c r="C68" s="605" t="s">
        <v>0</v>
      </c>
      <c r="D68" s="605" t="s">
        <v>31</v>
      </c>
      <c r="E68" s="607" t="s">
        <v>32</v>
      </c>
      <c r="F68" s="609" t="s">
        <v>33</v>
      </c>
      <c r="G68" s="611" t="s">
        <v>34</v>
      </c>
    </row>
    <row r="69" spans="1:7" ht="16.5" customHeight="1" x14ac:dyDescent="0.2">
      <c r="A69" s="163" t="s">
        <v>682</v>
      </c>
      <c r="B69" s="164" t="s">
        <v>683</v>
      </c>
      <c r="C69" s="606"/>
      <c r="D69" s="606"/>
      <c r="E69" s="608"/>
      <c r="F69" s="610"/>
      <c r="G69" s="612"/>
    </row>
    <row r="70" spans="1:7" ht="16.5" customHeight="1" x14ac:dyDescent="0.2">
      <c r="A70" s="423"/>
      <c r="B70" s="418">
        <f>IF(A70=0,0,VLOOKUP(A70,Tabla_Indices,2,FALSE))</f>
        <v>0</v>
      </c>
      <c r="C70" s="424"/>
      <c r="D70" s="425"/>
      <c r="E70" s="429"/>
      <c r="F70" s="430"/>
      <c r="G70" s="432">
        <f>ROUND(E70*F70,2)</f>
        <v>0</v>
      </c>
    </row>
    <row r="71" spans="1:7" ht="16.5" customHeight="1" x14ac:dyDescent="0.2">
      <c r="A71" s="423"/>
      <c r="B71" s="418">
        <f>IF(A71=0,0,VLOOKUP(A71,Tabla_Indices,2,FALSE))</f>
        <v>0</v>
      </c>
      <c r="C71" s="424"/>
      <c r="D71" s="425"/>
      <c r="E71" s="435"/>
      <c r="F71" s="430"/>
      <c r="G71" s="432">
        <f t="shared" ref="G71" si="7">ROUND(E71*F71,2)</f>
        <v>0</v>
      </c>
    </row>
    <row r="72" spans="1:7" ht="16.5" customHeight="1" x14ac:dyDescent="0.2">
      <c r="A72" s="165"/>
      <c r="B72" s="160"/>
      <c r="C72" s="160"/>
      <c r="D72" s="156"/>
      <c r="E72" s="157"/>
      <c r="F72" s="166" t="s">
        <v>1707</v>
      </c>
      <c r="G72" s="436">
        <f>SUBTOTAL(9,G70:G71)</f>
        <v>0</v>
      </c>
    </row>
    <row r="73" spans="1:7" ht="16.5" customHeight="1" thickBot="1" x14ac:dyDescent="0.25">
      <c r="A73" s="170"/>
      <c r="B73" s="171"/>
      <c r="C73" s="172"/>
      <c r="D73" s="171"/>
      <c r="E73" s="173"/>
      <c r="F73" s="174"/>
      <c r="G73" s="175"/>
    </row>
    <row r="74" spans="1:7" ht="16.5" customHeight="1" thickBot="1" x14ac:dyDescent="0.25">
      <c r="A74" s="202">
        <f>B7</f>
        <v>1</v>
      </c>
      <c r="B74" s="201">
        <f>C7</f>
        <v>0</v>
      </c>
      <c r="C74" s="225"/>
      <c r="D74" s="225" t="s">
        <v>38</v>
      </c>
      <c r="E74" s="226"/>
      <c r="F74" s="437" t="str">
        <f>CONCATENATE("$/",G7)</f>
        <v>$/0</v>
      </c>
      <c r="G74" s="438">
        <f>SUBTOTAL(9,G30:G73)</f>
        <v>0</v>
      </c>
    </row>
    <row r="75" spans="1:7" ht="16.5" customHeight="1" thickTop="1" thickBot="1" x14ac:dyDescent="0.25"/>
    <row r="76" spans="1:7" ht="16.5" customHeight="1" thickTop="1" x14ac:dyDescent="0.2">
      <c r="A76" s="613" t="s">
        <v>40</v>
      </c>
      <c r="B76" s="614"/>
      <c r="C76" s="614"/>
      <c r="D76" s="614"/>
      <c r="E76" s="614"/>
      <c r="F76" s="614"/>
      <c r="G76" s="615"/>
    </row>
    <row r="77" spans="1:7" ht="16.5" customHeight="1" x14ac:dyDescent="0.2">
      <c r="A77" s="146" t="s">
        <v>819</v>
      </c>
      <c r="B77" s="147" t="str">
        <f>Comitente</f>
        <v>DIRECCIÓN PROVINCIAL DE VIALIDAD</v>
      </c>
      <c r="C77" s="148"/>
      <c r="D77" s="223"/>
      <c r="E77" s="223"/>
      <c r="F77" s="150"/>
      <c r="G77" s="151"/>
    </row>
    <row r="78" spans="1:7" ht="16.5" customHeight="1" x14ac:dyDescent="0.2">
      <c r="A78" s="146" t="s">
        <v>820</v>
      </c>
      <c r="B78" s="147">
        <f>Contratista</f>
        <v>0</v>
      </c>
      <c r="C78" s="152"/>
      <c r="D78" s="152"/>
      <c r="E78" s="152"/>
      <c r="F78" s="147"/>
      <c r="G78" s="153"/>
    </row>
    <row r="79" spans="1:7" ht="16.5" customHeight="1" x14ac:dyDescent="0.2">
      <c r="A79" s="146" t="s">
        <v>28</v>
      </c>
      <c r="B79" s="147">
        <f>Obra</f>
        <v>0</v>
      </c>
      <c r="C79" s="152"/>
      <c r="D79" s="152"/>
      <c r="E79" s="152"/>
      <c r="F79" s="147" t="s">
        <v>41</v>
      </c>
      <c r="G79" s="153">
        <f>Fecha_Base</f>
        <v>0</v>
      </c>
    </row>
    <row r="80" spans="1:7" ht="16.5" customHeight="1" x14ac:dyDescent="0.2">
      <c r="A80" s="154" t="s">
        <v>818</v>
      </c>
      <c r="B80" s="155">
        <f>Ubicación</f>
        <v>0</v>
      </c>
      <c r="C80" s="155"/>
      <c r="D80" s="156"/>
      <c r="E80" s="157"/>
      <c r="F80" s="158"/>
      <c r="G80" s="159"/>
    </row>
    <row r="81" spans="1:7" ht="16.5" customHeight="1" x14ac:dyDescent="0.2">
      <c r="A81" s="154" t="s">
        <v>42</v>
      </c>
      <c r="B81" s="470"/>
      <c r="C81" s="160" t="str">
        <f>IF(B81="","",VLOOKUP(B81,Tabla_CyP,2,FALSE))</f>
        <v/>
      </c>
      <c r="E81" s="157"/>
      <c r="F81" s="158"/>
      <c r="G81" s="159"/>
    </row>
    <row r="82" spans="1:7" ht="16.5" customHeight="1" x14ac:dyDescent="0.2">
      <c r="A82" s="154" t="s">
        <v>29</v>
      </c>
      <c r="B82" s="570">
        <v>2</v>
      </c>
      <c r="C82" s="160">
        <f>IF(B82=0,"",VLOOKUP(B82,Tabla_CyP,2,FALSE))</f>
        <v>0</v>
      </c>
      <c r="D82" s="156"/>
      <c r="E82" s="157"/>
      <c r="F82" s="155" t="s">
        <v>30</v>
      </c>
      <c r="G82" s="161">
        <f>IF(B82=0,"",VLOOKUP(B82,Tabla_CyP,4,FALSE))</f>
        <v>0</v>
      </c>
    </row>
    <row r="83" spans="1:7" ht="16.5" customHeight="1" x14ac:dyDescent="0.2">
      <c r="A83" s="154"/>
      <c r="B83" s="155"/>
      <c r="C83" s="160"/>
      <c r="D83" s="156"/>
      <c r="E83" s="157"/>
      <c r="F83" s="160"/>
      <c r="G83" s="162"/>
    </row>
    <row r="84" spans="1:7" ht="16.5" customHeight="1" x14ac:dyDescent="0.2">
      <c r="A84" s="412"/>
      <c r="B84" s="149"/>
      <c r="C84" s="413" t="s">
        <v>1695</v>
      </c>
      <c r="D84" s="149"/>
      <c r="E84" s="149"/>
      <c r="F84" s="149"/>
      <c r="G84" s="414"/>
    </row>
    <row r="85" spans="1:7" ht="16.5" customHeight="1" x14ac:dyDescent="0.2">
      <c r="A85" s="154"/>
      <c r="B85" s="215"/>
      <c r="C85" s="160"/>
      <c r="D85" s="156"/>
      <c r="E85" s="157"/>
      <c r="F85" s="155"/>
      <c r="G85" s="161"/>
    </row>
    <row r="86" spans="1:7" ht="16.5" customHeight="1" x14ac:dyDescent="0.2">
      <c r="A86" s="154"/>
      <c r="B86" s="215"/>
      <c r="C86" s="415" t="s">
        <v>1696</v>
      </c>
      <c r="D86" s="416" t="s">
        <v>32</v>
      </c>
      <c r="E86" s="416" t="s">
        <v>1697</v>
      </c>
      <c r="F86" s="416" t="s">
        <v>1698</v>
      </c>
      <c r="G86" s="417" t="s">
        <v>1699</v>
      </c>
    </row>
    <row r="87" spans="1:7" ht="16.5" customHeight="1" x14ac:dyDescent="0.2">
      <c r="A87" s="154"/>
      <c r="B87" s="215"/>
      <c r="C87" s="424"/>
      <c r="D87" s="429"/>
      <c r="E87" s="467"/>
      <c r="F87" s="430"/>
      <c r="G87" s="420">
        <f>ROUND(D87*F87,2)</f>
        <v>0</v>
      </c>
    </row>
    <row r="88" spans="1:7" ht="16.5" customHeight="1" x14ac:dyDescent="0.2">
      <c r="A88" s="154"/>
      <c r="B88" s="215"/>
      <c r="C88" s="424"/>
      <c r="D88" s="429"/>
      <c r="E88" s="467"/>
      <c r="F88" s="430"/>
      <c r="G88" s="420">
        <f>ROUND(D88*F88,2)</f>
        <v>0</v>
      </c>
    </row>
    <row r="89" spans="1:7" ht="16.5" customHeight="1" x14ac:dyDescent="0.2">
      <c r="A89" s="154"/>
      <c r="B89" s="215"/>
      <c r="C89" s="424"/>
      <c r="D89" s="429"/>
      <c r="E89" s="467"/>
      <c r="F89" s="430"/>
      <c r="G89" s="420">
        <f>ROUND(D89*F89,2)</f>
        <v>0</v>
      </c>
    </row>
    <row r="90" spans="1:7" ht="16.5" customHeight="1" x14ac:dyDescent="0.2">
      <c r="A90" s="154"/>
      <c r="B90" s="215"/>
      <c r="C90" s="424"/>
      <c r="D90" s="429"/>
      <c r="E90" s="467"/>
      <c r="F90" s="430"/>
      <c r="G90" s="420">
        <f>ROUND(D90*F90,2)</f>
        <v>0</v>
      </c>
    </row>
    <row r="91" spans="1:7" ht="16.5" customHeight="1" x14ac:dyDescent="0.2">
      <c r="A91" s="154"/>
      <c r="B91" s="215"/>
      <c r="C91" s="424"/>
      <c r="D91" s="429"/>
      <c r="E91" s="467"/>
      <c r="F91" s="430"/>
      <c r="G91" s="420">
        <f t="shared" ref="G91:G96" si="8">ROUND(D91*F91,2)</f>
        <v>0</v>
      </c>
    </row>
    <row r="92" spans="1:7" ht="16.5" customHeight="1" x14ac:dyDescent="0.2">
      <c r="A92" s="154"/>
      <c r="B92" s="215"/>
      <c r="C92" s="424"/>
      <c r="D92" s="429"/>
      <c r="E92" s="467"/>
      <c r="F92" s="430"/>
      <c r="G92" s="420">
        <f t="shared" si="8"/>
        <v>0</v>
      </c>
    </row>
    <row r="93" spans="1:7" ht="16.5" customHeight="1" x14ac:dyDescent="0.2">
      <c r="A93" s="154"/>
      <c r="B93" s="215"/>
      <c r="C93" s="424"/>
      <c r="D93" s="429"/>
      <c r="E93" s="467"/>
      <c r="F93" s="430"/>
      <c r="G93" s="420">
        <f t="shared" si="8"/>
        <v>0</v>
      </c>
    </row>
    <row r="94" spans="1:7" ht="16.5" customHeight="1" x14ac:dyDescent="0.2">
      <c r="A94" s="154"/>
      <c r="B94" s="215"/>
      <c r="C94" s="424"/>
      <c r="D94" s="429"/>
      <c r="E94" s="467"/>
      <c r="F94" s="430"/>
      <c r="G94" s="420">
        <f t="shared" si="8"/>
        <v>0</v>
      </c>
    </row>
    <row r="95" spans="1:7" ht="16.5" customHeight="1" x14ac:dyDescent="0.2">
      <c r="A95" s="154"/>
      <c r="B95" s="215"/>
      <c r="C95" s="424"/>
      <c r="D95" s="429"/>
      <c r="E95" s="467"/>
      <c r="F95" s="430"/>
      <c r="G95" s="420">
        <f t="shared" si="8"/>
        <v>0</v>
      </c>
    </row>
    <row r="96" spans="1:7" ht="16.5" customHeight="1" x14ac:dyDescent="0.2">
      <c r="A96" s="154"/>
      <c r="B96" s="215"/>
      <c r="C96" s="424"/>
      <c r="D96" s="429"/>
      <c r="E96" s="467"/>
      <c r="F96" s="430"/>
      <c r="G96" s="420">
        <f t="shared" si="8"/>
        <v>0</v>
      </c>
    </row>
    <row r="97" spans="1:7" ht="16.5" customHeight="1" thickBot="1" x14ac:dyDescent="0.25">
      <c r="A97" s="154"/>
      <c r="B97" s="215"/>
      <c r="C97" s="160"/>
      <c r="E97" s="222"/>
      <c r="F97" s="155"/>
      <c r="G97" s="161"/>
    </row>
    <row r="98" spans="1:7" ht="16.5" customHeight="1" thickBot="1" x14ac:dyDescent="0.25">
      <c r="A98" s="154"/>
      <c r="C98" s="421" t="s">
        <v>1700</v>
      </c>
      <c r="E98" s="222">
        <f>SUMPRODUCT(D87:D96,E87:E96)</f>
        <v>0</v>
      </c>
      <c r="F98" s="155" t="s">
        <v>1701</v>
      </c>
      <c r="G98" s="422">
        <f>SUM(G87:G96)</f>
        <v>0</v>
      </c>
    </row>
    <row r="99" spans="1:7" ht="16.5" customHeight="1" x14ac:dyDescent="0.2">
      <c r="A99" s="154"/>
      <c r="B99" s="215"/>
      <c r="C99" s="421"/>
      <c r="D99" s="222"/>
      <c r="E99" s="157"/>
      <c r="F99" s="155"/>
      <c r="G99" s="224"/>
    </row>
    <row r="100" spans="1:7" ht="16.5" customHeight="1" x14ac:dyDescent="0.2">
      <c r="A100" s="154"/>
      <c r="B100" s="215"/>
      <c r="C100" s="155" t="s">
        <v>1702</v>
      </c>
      <c r="D100" s="425"/>
      <c r="E100" s="559" t="str">
        <f>CONCATENATE(G82,"/día")</f>
        <v>0/día</v>
      </c>
      <c r="F100" s="155"/>
      <c r="G100" s="161"/>
    </row>
    <row r="101" spans="1:7" ht="16.5" customHeight="1" x14ac:dyDescent="0.2">
      <c r="A101" s="154"/>
      <c r="B101" s="215"/>
      <c r="C101" s="160"/>
      <c r="D101" s="156"/>
      <c r="E101" s="157"/>
      <c r="F101" s="155"/>
      <c r="G101" s="161"/>
    </row>
    <row r="102" spans="1:7" ht="16.5" customHeight="1" x14ac:dyDescent="0.2">
      <c r="A102" s="603" t="s">
        <v>681</v>
      </c>
      <c r="B102" s="604"/>
      <c r="C102" s="605" t="s">
        <v>0</v>
      </c>
      <c r="D102" s="607" t="s">
        <v>1703</v>
      </c>
      <c r="E102" s="607" t="s">
        <v>1715</v>
      </c>
      <c r="F102" s="609" t="s">
        <v>1054</v>
      </c>
      <c r="G102" s="611" t="s">
        <v>34</v>
      </c>
    </row>
    <row r="103" spans="1:7" ht="16.5" customHeight="1" x14ac:dyDescent="0.2">
      <c r="A103" s="163" t="s">
        <v>682</v>
      </c>
      <c r="B103" s="164" t="s">
        <v>683</v>
      </c>
      <c r="C103" s="606"/>
      <c r="D103" s="608"/>
      <c r="E103" s="608"/>
      <c r="F103" s="610"/>
      <c r="G103" s="612"/>
    </row>
    <row r="104" spans="1:7" ht="16.5" customHeight="1" x14ac:dyDescent="0.2">
      <c r="A104" s="165"/>
      <c r="B104" s="160"/>
      <c r="C104" s="167" t="s">
        <v>1704</v>
      </c>
      <c r="D104" s="157"/>
      <c r="E104" s="157"/>
      <c r="F104" s="160"/>
      <c r="G104" s="168"/>
    </row>
    <row r="105" spans="1:7" ht="16.5" customHeight="1" x14ac:dyDescent="0.2">
      <c r="A105" s="578" t="s">
        <v>1806</v>
      </c>
      <c r="B105" s="418" t="str">
        <f t="shared" ref="B105:B114" si="9">IF(A105=0,0,VLOOKUP(A105,Tabla_Indices,2,FALSE))</f>
        <v>Equipo - Amortización de equipo</v>
      </c>
      <c r="C105" s="424" t="s">
        <v>1821</v>
      </c>
      <c r="D105" s="579">
        <f>C_Amortización_Equipo</f>
        <v>0</v>
      </c>
      <c r="E105" s="472"/>
      <c r="F105" s="468">
        <f>IF(C105="",0,D100)</f>
        <v>0</v>
      </c>
      <c r="G105" s="426">
        <f>IF(F105=0,0,ROUND(E105/F105,2))</f>
        <v>0</v>
      </c>
    </row>
    <row r="106" spans="1:7" ht="16.5" customHeight="1" x14ac:dyDescent="0.2">
      <c r="A106" s="578" t="s">
        <v>1806</v>
      </c>
      <c r="B106" s="418" t="str">
        <f t="shared" si="9"/>
        <v>Equipo - Amortización de equipo</v>
      </c>
      <c r="C106" s="424" t="s">
        <v>1811</v>
      </c>
      <c r="D106" s="579">
        <f>C_Interés_Equipo</f>
        <v>0</v>
      </c>
      <c r="E106" s="472"/>
      <c r="F106" s="468">
        <f>IF(C106="",0,D100)</f>
        <v>0</v>
      </c>
      <c r="G106" s="426">
        <f t="shared" ref="G106:G114" si="10">IF(F106=0,0,ROUND(E106/F106,2))</f>
        <v>0</v>
      </c>
    </row>
    <row r="107" spans="1:7" ht="16.5" customHeight="1" x14ac:dyDescent="0.2">
      <c r="A107" s="578" t="s">
        <v>1807</v>
      </c>
      <c r="B107" s="418" t="str">
        <f t="shared" si="9"/>
        <v xml:space="preserve">Accesorios y repuestos para máquinas de uso especial                 </v>
      </c>
      <c r="C107" s="428" t="s">
        <v>1721</v>
      </c>
      <c r="D107" s="579">
        <f>C_Reparaciones_Repuestos_Equipos</f>
        <v>0</v>
      </c>
      <c r="E107" s="472"/>
      <c r="F107" s="468">
        <f>IF(C107="",0,D100)</f>
        <v>0</v>
      </c>
      <c r="G107" s="426">
        <f t="shared" si="10"/>
        <v>0</v>
      </c>
    </row>
    <row r="108" spans="1:7" ht="16.5" customHeight="1" x14ac:dyDescent="0.2">
      <c r="A108" s="578" t="s">
        <v>1809</v>
      </c>
      <c r="B108" s="418" t="str">
        <f t="shared" si="9"/>
        <v xml:space="preserve">Gas oil                                                                </v>
      </c>
      <c r="C108" s="428" t="s">
        <v>982</v>
      </c>
      <c r="D108" s="579">
        <f>C_Combustible_Equipos</f>
        <v>0</v>
      </c>
      <c r="E108" s="472"/>
      <c r="F108" s="468">
        <f>IF(C108="",0,D100)</f>
        <v>0</v>
      </c>
      <c r="G108" s="426">
        <f t="shared" si="10"/>
        <v>0</v>
      </c>
    </row>
    <row r="109" spans="1:7" ht="16.5" customHeight="1" x14ac:dyDescent="0.2">
      <c r="A109" s="578" t="s">
        <v>1810</v>
      </c>
      <c r="B109" s="418" t="str">
        <f t="shared" si="9"/>
        <v xml:space="preserve">Aceites lubricantes                                                    </v>
      </c>
      <c r="C109" s="428" t="s">
        <v>1808</v>
      </c>
      <c r="D109" s="579">
        <f>C_Lubricantes_Equipos</f>
        <v>0</v>
      </c>
      <c r="E109" s="472"/>
      <c r="F109" s="468">
        <f>IF(C109="",0,D100)</f>
        <v>0</v>
      </c>
      <c r="G109" s="426">
        <f t="shared" si="10"/>
        <v>0</v>
      </c>
    </row>
    <row r="110" spans="1:7" ht="16.5" customHeight="1" x14ac:dyDescent="0.2">
      <c r="A110" s="578"/>
      <c r="B110" s="418">
        <f t="shared" si="9"/>
        <v>0</v>
      </c>
      <c r="C110" s="428"/>
      <c r="D110" s="471"/>
      <c r="E110" s="430"/>
      <c r="F110" s="468">
        <f>IF(C110="",0,D100)</f>
        <v>0</v>
      </c>
      <c r="G110" s="426">
        <f t="shared" si="10"/>
        <v>0</v>
      </c>
    </row>
    <row r="111" spans="1:7" ht="16.5" customHeight="1" x14ac:dyDescent="0.2">
      <c r="A111" s="578"/>
      <c r="B111" s="418">
        <f t="shared" si="9"/>
        <v>0</v>
      </c>
      <c r="C111" s="428"/>
      <c r="D111" s="425"/>
      <c r="E111" s="471"/>
      <c r="F111" s="468">
        <f>IF(C111="",0,D100)</f>
        <v>0</v>
      </c>
      <c r="G111" s="426">
        <f t="shared" si="10"/>
        <v>0</v>
      </c>
    </row>
    <row r="112" spans="1:7" ht="16.5" customHeight="1" x14ac:dyDescent="0.2">
      <c r="A112" s="578"/>
      <c r="B112" s="418">
        <f t="shared" si="9"/>
        <v>0</v>
      </c>
      <c r="C112" s="428"/>
      <c r="D112" s="425"/>
      <c r="E112" s="471"/>
      <c r="F112" s="468">
        <f>IF(C112="",0,D100)</f>
        <v>0</v>
      </c>
      <c r="G112" s="426">
        <f t="shared" si="10"/>
        <v>0</v>
      </c>
    </row>
    <row r="113" spans="1:7" ht="16.5" customHeight="1" x14ac:dyDescent="0.2">
      <c r="A113" s="578"/>
      <c r="B113" s="418">
        <f t="shared" si="9"/>
        <v>0</v>
      </c>
      <c r="C113" s="428"/>
      <c r="D113" s="425"/>
      <c r="E113" s="429"/>
      <c r="F113" s="468">
        <f>IF(C113="",0,D100)</f>
        <v>0</v>
      </c>
      <c r="G113" s="426">
        <f t="shared" si="10"/>
        <v>0</v>
      </c>
    </row>
    <row r="114" spans="1:7" ht="16.5" customHeight="1" x14ac:dyDescent="0.2">
      <c r="A114" s="578"/>
      <c r="B114" s="418">
        <f t="shared" si="9"/>
        <v>0</v>
      </c>
      <c r="C114" s="424"/>
      <c r="D114" s="425"/>
      <c r="E114" s="429"/>
      <c r="F114" s="468">
        <f>IF(C114="",0,D100)</f>
        <v>0</v>
      </c>
      <c r="G114" s="426">
        <f t="shared" si="10"/>
        <v>0</v>
      </c>
    </row>
    <row r="115" spans="1:7" ht="16.5" customHeight="1" x14ac:dyDescent="0.2">
      <c r="A115" s="169"/>
      <c r="B115" s="156"/>
      <c r="C115" s="160"/>
      <c r="D115" s="156"/>
      <c r="E115" s="157"/>
      <c r="F115" s="166" t="s">
        <v>35</v>
      </c>
      <c r="G115" s="431">
        <f>SUBTOTAL(9,G105:G114)</f>
        <v>0</v>
      </c>
    </row>
    <row r="116" spans="1:7" ht="16.5" customHeight="1" x14ac:dyDescent="0.2">
      <c r="A116" s="165"/>
      <c r="B116" s="160"/>
      <c r="C116" s="167" t="s">
        <v>821</v>
      </c>
      <c r="D116" s="156"/>
      <c r="E116" s="157"/>
      <c r="F116" s="158"/>
      <c r="G116" s="168"/>
    </row>
    <row r="117" spans="1:7" ht="16.5" customHeight="1" x14ac:dyDescent="0.2">
      <c r="A117" s="603" t="s">
        <v>681</v>
      </c>
      <c r="B117" s="604"/>
      <c r="C117" s="605" t="s">
        <v>0</v>
      </c>
      <c r="D117" s="607" t="s">
        <v>32</v>
      </c>
      <c r="E117" s="607" t="s">
        <v>1715</v>
      </c>
      <c r="F117" s="609" t="s">
        <v>1054</v>
      </c>
      <c r="G117" s="611" t="s">
        <v>34</v>
      </c>
    </row>
    <row r="118" spans="1:7" ht="16.5" customHeight="1" x14ac:dyDescent="0.2">
      <c r="A118" s="163" t="s">
        <v>682</v>
      </c>
      <c r="B118" s="164" t="s">
        <v>683</v>
      </c>
      <c r="C118" s="606"/>
      <c r="D118" s="608"/>
      <c r="E118" s="608"/>
      <c r="F118" s="610"/>
      <c r="G118" s="612"/>
    </row>
    <row r="119" spans="1:7" ht="16.5" customHeight="1" x14ac:dyDescent="0.2">
      <c r="A119" s="423" t="s">
        <v>1822</v>
      </c>
      <c r="B119" s="418" t="str">
        <f t="shared" ref="B119:B125" si="11">IF(A119=0,0,VLOOKUP(A119,Tabla_Indices,2,FALSE))</f>
        <v>Oficial Especializado</v>
      </c>
      <c r="C119" s="427" t="s">
        <v>1723</v>
      </c>
      <c r="D119" s="425"/>
      <c r="E119" s="429"/>
      <c r="F119" s="419">
        <f>D100</f>
        <v>0</v>
      </c>
      <c r="G119" s="432">
        <f>IF(F119=0,0,ROUND(D119*E119/F119,2))</f>
        <v>0</v>
      </c>
    </row>
    <row r="120" spans="1:7" ht="16.5" customHeight="1" x14ac:dyDescent="0.2">
      <c r="A120" s="423" t="s">
        <v>1823</v>
      </c>
      <c r="B120" s="418" t="str">
        <f t="shared" si="11"/>
        <v xml:space="preserve">Oficial </v>
      </c>
      <c r="C120" s="424" t="s">
        <v>1724</v>
      </c>
      <c r="D120" s="425"/>
      <c r="E120" s="429"/>
      <c r="F120" s="419">
        <f>D100</f>
        <v>0</v>
      </c>
      <c r="G120" s="432">
        <f t="shared" ref="G120:G125" si="12">IF(F120=0,0,ROUND(D120*E120/F120,2))</f>
        <v>0</v>
      </c>
    </row>
    <row r="121" spans="1:7" ht="16.5" customHeight="1" x14ac:dyDescent="0.2">
      <c r="A121" s="423" t="s">
        <v>1824</v>
      </c>
      <c r="B121" s="418" t="str">
        <f t="shared" si="11"/>
        <v>Ayudante</v>
      </c>
      <c r="C121" s="424" t="s">
        <v>1725</v>
      </c>
      <c r="D121" s="425"/>
      <c r="E121" s="429"/>
      <c r="F121" s="419">
        <f>D100</f>
        <v>0</v>
      </c>
      <c r="G121" s="432">
        <f t="shared" si="12"/>
        <v>0</v>
      </c>
    </row>
    <row r="122" spans="1:7" ht="16.5" customHeight="1" x14ac:dyDescent="0.2">
      <c r="A122" s="423" t="s">
        <v>1824</v>
      </c>
      <c r="B122" s="418" t="str">
        <f t="shared" si="11"/>
        <v>Ayudante</v>
      </c>
      <c r="C122" s="424" t="s">
        <v>825</v>
      </c>
      <c r="D122" s="425"/>
      <c r="E122" s="429"/>
      <c r="F122" s="419">
        <f>D100</f>
        <v>0</v>
      </c>
      <c r="G122" s="432">
        <f t="shared" si="12"/>
        <v>0</v>
      </c>
    </row>
    <row r="123" spans="1:7" ht="16.5" customHeight="1" x14ac:dyDescent="0.2">
      <c r="A123" s="423"/>
      <c r="B123" s="418">
        <f t="shared" si="11"/>
        <v>0</v>
      </c>
      <c r="C123" s="424"/>
      <c r="D123" s="425"/>
      <c r="E123" s="429"/>
      <c r="F123" s="419"/>
      <c r="G123" s="432">
        <f t="shared" si="12"/>
        <v>0</v>
      </c>
    </row>
    <row r="124" spans="1:7" ht="16.5" customHeight="1" x14ac:dyDescent="0.2">
      <c r="A124" s="423" t="s">
        <v>1825</v>
      </c>
      <c r="B124" s="418" t="str">
        <f t="shared" si="11"/>
        <v>Sereno</v>
      </c>
      <c r="C124" s="424" t="s">
        <v>1726</v>
      </c>
      <c r="D124" s="433"/>
      <c r="E124" s="571"/>
      <c r="F124" s="419">
        <f>D100</f>
        <v>0</v>
      </c>
      <c r="G124" s="432">
        <f t="shared" si="12"/>
        <v>0</v>
      </c>
    </row>
    <row r="125" spans="1:7" ht="16.5" customHeight="1" x14ac:dyDescent="0.2">
      <c r="A125" s="423"/>
      <c r="B125" s="418">
        <f t="shared" si="11"/>
        <v>0</v>
      </c>
      <c r="C125" s="418"/>
      <c r="D125" s="469"/>
      <c r="E125" s="419"/>
      <c r="F125" s="419">
        <f>D100</f>
        <v>0</v>
      </c>
      <c r="G125" s="432">
        <f t="shared" si="12"/>
        <v>0</v>
      </c>
    </row>
    <row r="126" spans="1:7" ht="16.5" customHeight="1" x14ac:dyDescent="0.2">
      <c r="A126" s="169"/>
      <c r="B126" s="156"/>
      <c r="C126" s="160"/>
      <c r="D126" s="156"/>
      <c r="E126" s="157"/>
      <c r="F126" s="166" t="s">
        <v>36</v>
      </c>
      <c r="G126" s="434">
        <f>SUBTOTAL(9,G119:G125)</f>
        <v>0</v>
      </c>
    </row>
    <row r="127" spans="1:7" ht="16.5" customHeight="1" x14ac:dyDescent="0.2">
      <c r="A127" s="165"/>
      <c r="B127" s="160"/>
      <c r="C127" s="167" t="s">
        <v>1705</v>
      </c>
      <c r="D127" s="156"/>
      <c r="E127" s="157"/>
      <c r="F127" s="158"/>
      <c r="G127" s="168"/>
    </row>
    <row r="128" spans="1:7" ht="16.5" customHeight="1" x14ac:dyDescent="0.2">
      <c r="A128" s="603" t="s">
        <v>681</v>
      </c>
      <c r="B128" s="604"/>
      <c r="C128" s="605" t="s">
        <v>0</v>
      </c>
      <c r="D128" s="605" t="s">
        <v>31</v>
      </c>
      <c r="E128" s="607" t="s">
        <v>32</v>
      </c>
      <c r="F128" s="609" t="s">
        <v>33</v>
      </c>
      <c r="G128" s="611" t="s">
        <v>34</v>
      </c>
    </row>
    <row r="129" spans="1:7" ht="16.5" customHeight="1" x14ac:dyDescent="0.2">
      <c r="A129" s="163" t="s">
        <v>682</v>
      </c>
      <c r="B129" s="164" t="s">
        <v>683</v>
      </c>
      <c r="C129" s="606"/>
      <c r="D129" s="606"/>
      <c r="E129" s="608"/>
      <c r="F129" s="610"/>
      <c r="G129" s="612"/>
    </row>
    <row r="130" spans="1:7" ht="16.5" customHeight="1" x14ac:dyDescent="0.2">
      <c r="A130" s="423"/>
      <c r="B130" s="418">
        <f t="shared" ref="B130:B140" si="13">IF(A130=0,0,VLOOKUP(A130,Tabla_Indices,2,FALSE))</f>
        <v>0</v>
      </c>
      <c r="C130" s="424"/>
      <c r="D130" s="425"/>
      <c r="E130" s="429"/>
      <c r="F130" s="430"/>
      <c r="G130" s="432">
        <f>ROUND(E130*F130,2)</f>
        <v>0</v>
      </c>
    </row>
    <row r="131" spans="1:7" ht="16.5" customHeight="1" x14ac:dyDescent="0.2">
      <c r="A131" s="423"/>
      <c r="B131" s="418">
        <f t="shared" si="13"/>
        <v>0</v>
      </c>
      <c r="C131" s="424"/>
      <c r="D131" s="425"/>
      <c r="E131" s="429"/>
      <c r="F131" s="430"/>
      <c r="G131" s="432">
        <f t="shared" ref="G131:G140" si="14">ROUND(E131*F131,2)</f>
        <v>0</v>
      </c>
    </row>
    <row r="132" spans="1:7" ht="16.5" customHeight="1" x14ac:dyDescent="0.2">
      <c r="A132" s="423"/>
      <c r="B132" s="418">
        <f t="shared" si="13"/>
        <v>0</v>
      </c>
      <c r="C132" s="424"/>
      <c r="D132" s="425"/>
      <c r="E132" s="429"/>
      <c r="F132" s="430"/>
      <c r="G132" s="432">
        <f t="shared" si="14"/>
        <v>0</v>
      </c>
    </row>
    <row r="133" spans="1:7" ht="16.5" customHeight="1" x14ac:dyDescent="0.2">
      <c r="A133" s="423"/>
      <c r="B133" s="418">
        <f t="shared" si="13"/>
        <v>0</v>
      </c>
      <c r="C133" s="424"/>
      <c r="D133" s="425"/>
      <c r="E133" s="429"/>
      <c r="F133" s="430"/>
      <c r="G133" s="432">
        <f t="shared" si="14"/>
        <v>0</v>
      </c>
    </row>
    <row r="134" spans="1:7" ht="16.5" customHeight="1" x14ac:dyDescent="0.2">
      <c r="A134" s="423"/>
      <c r="B134" s="418">
        <f t="shared" si="13"/>
        <v>0</v>
      </c>
      <c r="C134" s="424"/>
      <c r="D134" s="425"/>
      <c r="E134" s="429"/>
      <c r="F134" s="430"/>
      <c r="G134" s="432">
        <f t="shared" si="14"/>
        <v>0</v>
      </c>
    </row>
    <row r="135" spans="1:7" ht="16.5" customHeight="1" x14ac:dyDescent="0.2">
      <c r="A135" s="423"/>
      <c r="B135" s="418">
        <f t="shared" si="13"/>
        <v>0</v>
      </c>
      <c r="C135" s="424"/>
      <c r="D135" s="425"/>
      <c r="E135" s="435"/>
      <c r="F135" s="430"/>
      <c r="G135" s="432">
        <f t="shared" si="14"/>
        <v>0</v>
      </c>
    </row>
    <row r="136" spans="1:7" ht="16.5" customHeight="1" x14ac:dyDescent="0.2">
      <c r="A136" s="423"/>
      <c r="B136" s="418">
        <f t="shared" si="13"/>
        <v>0</v>
      </c>
      <c r="C136" s="424"/>
      <c r="D136" s="425"/>
      <c r="E136" s="429"/>
      <c r="F136" s="430"/>
      <c r="G136" s="432">
        <f t="shared" si="14"/>
        <v>0</v>
      </c>
    </row>
    <row r="137" spans="1:7" ht="16.5" customHeight="1" x14ac:dyDescent="0.2">
      <c r="A137" s="423"/>
      <c r="B137" s="418">
        <f t="shared" si="13"/>
        <v>0</v>
      </c>
      <c r="C137" s="424"/>
      <c r="D137" s="425"/>
      <c r="E137" s="429"/>
      <c r="F137" s="430"/>
      <c r="G137" s="432">
        <f t="shared" si="14"/>
        <v>0</v>
      </c>
    </row>
    <row r="138" spans="1:7" ht="16.5" customHeight="1" x14ac:dyDescent="0.2">
      <c r="A138" s="423"/>
      <c r="B138" s="418">
        <f t="shared" si="13"/>
        <v>0</v>
      </c>
      <c r="C138" s="424"/>
      <c r="D138" s="425"/>
      <c r="E138" s="429"/>
      <c r="F138" s="430"/>
      <c r="G138" s="432">
        <f t="shared" si="14"/>
        <v>0</v>
      </c>
    </row>
    <row r="139" spans="1:7" ht="16.5" customHeight="1" x14ac:dyDescent="0.2">
      <c r="A139" s="423"/>
      <c r="B139" s="418">
        <f t="shared" si="13"/>
        <v>0</v>
      </c>
      <c r="C139" s="424"/>
      <c r="D139" s="425"/>
      <c r="E139" s="429"/>
      <c r="F139" s="430"/>
      <c r="G139" s="432">
        <f t="shared" si="14"/>
        <v>0</v>
      </c>
    </row>
    <row r="140" spans="1:7" ht="16.5" customHeight="1" x14ac:dyDescent="0.2">
      <c r="A140" s="423"/>
      <c r="B140" s="418">
        <f t="shared" si="13"/>
        <v>0</v>
      </c>
      <c r="C140" s="424"/>
      <c r="D140" s="425"/>
      <c r="E140" s="429"/>
      <c r="F140" s="430"/>
      <c r="G140" s="432">
        <f t="shared" si="14"/>
        <v>0</v>
      </c>
    </row>
    <row r="141" spans="1:7" ht="16.5" customHeight="1" x14ac:dyDescent="0.2">
      <c r="A141" s="165"/>
      <c r="B141" s="160"/>
      <c r="C141" s="160"/>
      <c r="D141" s="156"/>
      <c r="E141" s="157"/>
      <c r="F141" s="166" t="s">
        <v>37</v>
      </c>
      <c r="G141" s="436">
        <f>SUBTOTAL(9,G130:G140)</f>
        <v>0</v>
      </c>
    </row>
    <row r="142" spans="1:7" ht="16.5" customHeight="1" x14ac:dyDescent="0.2">
      <c r="A142" s="165"/>
      <c r="B142" s="160"/>
      <c r="C142" s="167" t="s">
        <v>1706</v>
      </c>
      <c r="D142" s="156"/>
      <c r="E142" s="157"/>
      <c r="F142" s="158"/>
      <c r="G142" s="168"/>
    </row>
    <row r="143" spans="1:7" ht="16.5" customHeight="1" x14ac:dyDescent="0.2">
      <c r="A143" s="603" t="s">
        <v>681</v>
      </c>
      <c r="B143" s="604"/>
      <c r="C143" s="605" t="s">
        <v>0</v>
      </c>
      <c r="D143" s="605" t="s">
        <v>31</v>
      </c>
      <c r="E143" s="607" t="s">
        <v>32</v>
      </c>
      <c r="F143" s="609" t="s">
        <v>33</v>
      </c>
      <c r="G143" s="611" t="s">
        <v>34</v>
      </c>
    </row>
    <row r="144" spans="1:7" ht="16.5" customHeight="1" x14ac:dyDescent="0.2">
      <c r="A144" s="163" t="s">
        <v>682</v>
      </c>
      <c r="B144" s="164" t="s">
        <v>683</v>
      </c>
      <c r="C144" s="606"/>
      <c r="D144" s="606"/>
      <c r="E144" s="608"/>
      <c r="F144" s="610"/>
      <c r="G144" s="612"/>
    </row>
    <row r="145" spans="1:7" ht="16.5" customHeight="1" x14ac:dyDescent="0.2">
      <c r="A145" s="423"/>
      <c r="B145" s="418">
        <f>IF(A145=0,0,VLOOKUP(A145,Tabla_Indices,2,FALSE))</f>
        <v>0</v>
      </c>
      <c r="C145" s="424"/>
      <c r="D145" s="425"/>
      <c r="E145" s="429"/>
      <c r="F145" s="430"/>
      <c r="G145" s="432">
        <f>ROUND(E145*F145,2)</f>
        <v>0</v>
      </c>
    </row>
    <row r="146" spans="1:7" ht="16.5" customHeight="1" x14ac:dyDescent="0.2">
      <c r="A146" s="423"/>
      <c r="B146" s="418">
        <f>IF(A146=0,0,VLOOKUP(A146,Tabla_Indices,2,FALSE))</f>
        <v>0</v>
      </c>
      <c r="C146" s="424"/>
      <c r="D146" s="425"/>
      <c r="E146" s="435"/>
      <c r="F146" s="430"/>
      <c r="G146" s="432">
        <f t="shared" ref="G146" si="15">ROUND(E146*F146,2)</f>
        <v>0</v>
      </c>
    </row>
    <row r="147" spans="1:7" ht="16.5" customHeight="1" x14ac:dyDescent="0.2">
      <c r="A147" s="165"/>
      <c r="B147" s="160"/>
      <c r="C147" s="160"/>
      <c r="D147" s="156"/>
      <c r="E147" s="157"/>
      <c r="F147" s="166" t="s">
        <v>1707</v>
      </c>
      <c r="G147" s="436">
        <f>SUBTOTAL(9,G145:G146)</f>
        <v>0</v>
      </c>
    </row>
    <row r="148" spans="1:7" ht="16.5" customHeight="1" thickBot="1" x14ac:dyDescent="0.25">
      <c r="A148" s="170"/>
      <c r="B148" s="171"/>
      <c r="C148" s="172"/>
      <c r="D148" s="171"/>
      <c r="E148" s="173"/>
      <c r="F148" s="174"/>
      <c r="G148" s="175"/>
    </row>
    <row r="149" spans="1:7" ht="16.5" customHeight="1" thickBot="1" x14ac:dyDescent="0.25">
      <c r="A149" s="202">
        <f>B82</f>
        <v>2</v>
      </c>
      <c r="B149" s="201">
        <f>C82</f>
        <v>0</v>
      </c>
      <c r="C149" s="225"/>
      <c r="D149" s="225" t="s">
        <v>38</v>
      </c>
      <c r="E149" s="226"/>
      <c r="F149" s="437" t="str">
        <f>CONCATENATE("$/",G82)</f>
        <v>$/0</v>
      </c>
      <c r="G149" s="438">
        <f>SUBTOTAL(9,G105:G148)</f>
        <v>0</v>
      </c>
    </row>
    <row r="150" spans="1:7" ht="16.5" customHeight="1" thickTop="1" thickBot="1" x14ac:dyDescent="0.25"/>
    <row r="151" spans="1:7" ht="16.5" customHeight="1" thickTop="1" x14ac:dyDescent="0.2">
      <c r="A151" s="613" t="s">
        <v>40</v>
      </c>
      <c r="B151" s="614"/>
      <c r="C151" s="614"/>
      <c r="D151" s="614"/>
      <c r="E151" s="614"/>
      <c r="F151" s="614"/>
      <c r="G151" s="615"/>
    </row>
    <row r="152" spans="1:7" ht="16.5" customHeight="1" x14ac:dyDescent="0.2">
      <c r="A152" s="146" t="s">
        <v>819</v>
      </c>
      <c r="B152" s="147" t="str">
        <f>Comitente</f>
        <v>DIRECCIÓN PROVINCIAL DE VIALIDAD</v>
      </c>
      <c r="C152" s="148"/>
      <c r="D152" s="223"/>
      <c r="E152" s="223"/>
      <c r="F152" s="150"/>
      <c r="G152" s="151"/>
    </row>
    <row r="153" spans="1:7" ht="16.5" customHeight="1" x14ac:dyDescent="0.2">
      <c r="A153" s="146" t="s">
        <v>820</v>
      </c>
      <c r="B153" s="147">
        <f>Contratista</f>
        <v>0</v>
      </c>
      <c r="C153" s="152"/>
      <c r="D153" s="152"/>
      <c r="E153" s="152"/>
      <c r="F153" s="147"/>
      <c r="G153" s="153"/>
    </row>
    <row r="154" spans="1:7" ht="16.5" customHeight="1" x14ac:dyDescent="0.2">
      <c r="A154" s="146" t="s">
        <v>28</v>
      </c>
      <c r="B154" s="147">
        <f>Obra</f>
        <v>0</v>
      </c>
      <c r="C154" s="152"/>
      <c r="D154" s="152"/>
      <c r="E154" s="152"/>
      <c r="F154" s="147" t="s">
        <v>41</v>
      </c>
      <c r="G154" s="153">
        <f>Fecha_Base</f>
        <v>0</v>
      </c>
    </row>
    <row r="155" spans="1:7" ht="16.5" customHeight="1" x14ac:dyDescent="0.2">
      <c r="A155" s="154" t="s">
        <v>818</v>
      </c>
      <c r="B155" s="155">
        <f>Ubicación</f>
        <v>0</v>
      </c>
      <c r="C155" s="155"/>
      <c r="D155" s="156"/>
      <c r="E155" s="157"/>
      <c r="F155" s="158"/>
      <c r="G155" s="159"/>
    </row>
    <row r="156" spans="1:7" ht="16.5" customHeight="1" x14ac:dyDescent="0.2">
      <c r="A156" s="154" t="s">
        <v>42</v>
      </c>
      <c r="B156" s="470"/>
      <c r="C156" s="160" t="str">
        <f>IF(B156="","",VLOOKUP(B156,Tabla_CyP,2,FALSE))</f>
        <v/>
      </c>
      <c r="E156" s="157"/>
      <c r="F156" s="158"/>
      <c r="G156" s="159"/>
    </row>
    <row r="157" spans="1:7" ht="16.5" customHeight="1" x14ac:dyDescent="0.2">
      <c r="A157" s="154" t="s">
        <v>29</v>
      </c>
      <c r="B157" s="570">
        <v>3</v>
      </c>
      <c r="C157" s="160">
        <f>IF(B157=0,"",VLOOKUP(B157,Tabla_CyP,2,FALSE))</f>
        <v>0</v>
      </c>
      <c r="D157" s="156"/>
      <c r="E157" s="157"/>
      <c r="F157" s="155" t="s">
        <v>30</v>
      </c>
      <c r="G157" s="161">
        <f>IF(B157=0,"",VLOOKUP(B157,Tabla_CyP,4,FALSE))</f>
        <v>0</v>
      </c>
    </row>
    <row r="158" spans="1:7" ht="16.5" customHeight="1" x14ac:dyDescent="0.2">
      <c r="A158" s="154"/>
      <c r="B158" s="155"/>
      <c r="C158" s="160"/>
      <c r="D158" s="156"/>
      <c r="E158" s="157"/>
      <c r="F158" s="160"/>
      <c r="G158" s="162"/>
    </row>
    <row r="159" spans="1:7" ht="16.5" customHeight="1" x14ac:dyDescent="0.2">
      <c r="A159" s="412"/>
      <c r="B159" s="149"/>
      <c r="C159" s="413" t="s">
        <v>1695</v>
      </c>
      <c r="D159" s="149"/>
      <c r="E159" s="149"/>
      <c r="F159" s="149"/>
      <c r="G159" s="414"/>
    </row>
    <row r="160" spans="1:7" ht="16.5" customHeight="1" x14ac:dyDescent="0.2">
      <c r="A160" s="154"/>
      <c r="B160" s="215"/>
      <c r="C160" s="160"/>
      <c r="D160" s="156"/>
      <c r="E160" s="157"/>
      <c r="F160" s="155"/>
      <c r="G160" s="161"/>
    </row>
    <row r="161" spans="1:7" ht="16.5" customHeight="1" x14ac:dyDescent="0.2">
      <c r="A161" s="154"/>
      <c r="B161" s="215"/>
      <c r="C161" s="415" t="s">
        <v>1696</v>
      </c>
      <c r="D161" s="416" t="s">
        <v>32</v>
      </c>
      <c r="E161" s="416" t="s">
        <v>1697</v>
      </c>
      <c r="F161" s="416" t="s">
        <v>1698</v>
      </c>
      <c r="G161" s="417" t="s">
        <v>1699</v>
      </c>
    </row>
    <row r="162" spans="1:7" ht="16.5" customHeight="1" x14ac:dyDescent="0.2">
      <c r="A162" s="154"/>
      <c r="B162" s="215"/>
      <c r="C162" s="424"/>
      <c r="D162" s="429"/>
      <c r="E162" s="467"/>
      <c r="F162" s="430"/>
      <c r="G162" s="420">
        <f>ROUND(D162*F162,2)</f>
        <v>0</v>
      </c>
    </row>
    <row r="163" spans="1:7" ht="16.5" customHeight="1" x14ac:dyDescent="0.2">
      <c r="A163" s="154"/>
      <c r="B163" s="215"/>
      <c r="C163" s="424"/>
      <c r="D163" s="429"/>
      <c r="E163" s="467"/>
      <c r="F163" s="430"/>
      <c r="G163" s="420">
        <f>ROUND(D163*F163,2)</f>
        <v>0</v>
      </c>
    </row>
    <row r="164" spans="1:7" ht="16.5" customHeight="1" x14ac:dyDescent="0.2">
      <c r="A164" s="154"/>
      <c r="B164" s="215"/>
      <c r="C164" s="424"/>
      <c r="D164" s="429"/>
      <c r="E164" s="467"/>
      <c r="F164" s="430"/>
      <c r="G164" s="420">
        <f>ROUND(D164*F164,2)</f>
        <v>0</v>
      </c>
    </row>
    <row r="165" spans="1:7" ht="16.5" customHeight="1" x14ac:dyDescent="0.2">
      <c r="A165" s="154"/>
      <c r="B165" s="215"/>
      <c r="C165" s="424"/>
      <c r="D165" s="429"/>
      <c r="E165" s="467"/>
      <c r="F165" s="430"/>
      <c r="G165" s="420">
        <f>ROUND(D165*F165,2)</f>
        <v>0</v>
      </c>
    </row>
    <row r="166" spans="1:7" ht="16.5" customHeight="1" x14ac:dyDescent="0.2">
      <c r="A166" s="154"/>
      <c r="B166" s="215"/>
      <c r="C166" s="424"/>
      <c r="D166" s="429"/>
      <c r="E166" s="467"/>
      <c r="F166" s="430"/>
      <c r="G166" s="420">
        <f t="shared" ref="G166:G171" si="16">ROUND(D166*F166,2)</f>
        <v>0</v>
      </c>
    </row>
    <row r="167" spans="1:7" ht="16.5" customHeight="1" x14ac:dyDescent="0.2">
      <c r="A167" s="154"/>
      <c r="B167" s="215"/>
      <c r="C167" s="424"/>
      <c r="D167" s="429"/>
      <c r="E167" s="467"/>
      <c r="F167" s="430"/>
      <c r="G167" s="420">
        <f t="shared" si="16"/>
        <v>0</v>
      </c>
    </row>
    <row r="168" spans="1:7" ht="16.5" customHeight="1" x14ac:dyDescent="0.2">
      <c r="A168" s="154"/>
      <c r="B168" s="215"/>
      <c r="C168" s="424"/>
      <c r="D168" s="429"/>
      <c r="E168" s="467"/>
      <c r="F168" s="430"/>
      <c r="G168" s="420">
        <f t="shared" si="16"/>
        <v>0</v>
      </c>
    </row>
    <row r="169" spans="1:7" ht="16.5" customHeight="1" x14ac:dyDescent="0.2">
      <c r="A169" s="154"/>
      <c r="B169" s="215"/>
      <c r="C169" s="424"/>
      <c r="D169" s="429"/>
      <c r="E169" s="467"/>
      <c r="F169" s="430"/>
      <c r="G169" s="420">
        <f t="shared" si="16"/>
        <v>0</v>
      </c>
    </row>
    <row r="170" spans="1:7" ht="16.5" customHeight="1" x14ac:dyDescent="0.2">
      <c r="A170" s="154"/>
      <c r="B170" s="215"/>
      <c r="C170" s="424"/>
      <c r="D170" s="429"/>
      <c r="E170" s="467"/>
      <c r="F170" s="430"/>
      <c r="G170" s="420">
        <f t="shared" si="16"/>
        <v>0</v>
      </c>
    </row>
    <row r="171" spans="1:7" ht="16.5" customHeight="1" x14ac:dyDescent="0.2">
      <c r="A171" s="154"/>
      <c r="B171" s="215"/>
      <c r="C171" s="424"/>
      <c r="D171" s="429"/>
      <c r="E171" s="467"/>
      <c r="F171" s="430"/>
      <c r="G171" s="420">
        <f t="shared" si="16"/>
        <v>0</v>
      </c>
    </row>
    <row r="172" spans="1:7" ht="16.5" customHeight="1" thickBot="1" x14ac:dyDescent="0.25">
      <c r="A172" s="154"/>
      <c r="B172" s="215"/>
      <c r="C172" s="160"/>
      <c r="E172" s="222"/>
      <c r="F172" s="155"/>
      <c r="G172" s="161"/>
    </row>
    <row r="173" spans="1:7" ht="16.5" customHeight="1" thickBot="1" x14ac:dyDescent="0.25">
      <c r="A173" s="154"/>
      <c r="C173" s="421" t="s">
        <v>1700</v>
      </c>
      <c r="E173" s="222">
        <f>SUMPRODUCT(D162:D171,E162:E171)</f>
        <v>0</v>
      </c>
      <c r="F173" s="155" t="s">
        <v>1701</v>
      </c>
      <c r="G173" s="422">
        <f>SUM(G162:G171)</f>
        <v>0</v>
      </c>
    </row>
    <row r="174" spans="1:7" ht="16.5" customHeight="1" x14ac:dyDescent="0.2">
      <c r="A174" s="154"/>
      <c r="B174" s="215"/>
      <c r="C174" s="421"/>
      <c r="D174" s="222"/>
      <c r="E174" s="157"/>
      <c r="F174" s="155"/>
      <c r="G174" s="224"/>
    </row>
    <row r="175" spans="1:7" ht="16.5" customHeight="1" x14ac:dyDescent="0.2">
      <c r="A175" s="154"/>
      <c r="B175" s="215"/>
      <c r="C175" s="155" t="s">
        <v>1702</v>
      </c>
      <c r="D175" s="425"/>
      <c r="E175" s="559" t="str">
        <f>CONCATENATE(G157,"/día")</f>
        <v>0/día</v>
      </c>
      <c r="F175" s="155"/>
      <c r="G175" s="161"/>
    </row>
    <row r="176" spans="1:7" ht="16.5" customHeight="1" x14ac:dyDescent="0.2">
      <c r="A176" s="154"/>
      <c r="B176" s="215"/>
      <c r="C176" s="160"/>
      <c r="D176" s="156"/>
      <c r="E176" s="157"/>
      <c r="F176" s="155"/>
      <c r="G176" s="161"/>
    </row>
    <row r="177" spans="1:7" ht="16.5" customHeight="1" x14ac:dyDescent="0.2">
      <c r="A177" s="603" t="s">
        <v>681</v>
      </c>
      <c r="B177" s="604"/>
      <c r="C177" s="605" t="s">
        <v>0</v>
      </c>
      <c r="D177" s="607" t="s">
        <v>1703</v>
      </c>
      <c r="E177" s="607" t="s">
        <v>1715</v>
      </c>
      <c r="F177" s="609" t="s">
        <v>1054</v>
      </c>
      <c r="G177" s="611" t="s">
        <v>34</v>
      </c>
    </row>
    <row r="178" spans="1:7" ht="16.5" customHeight="1" x14ac:dyDescent="0.2">
      <c r="A178" s="163" t="s">
        <v>682</v>
      </c>
      <c r="B178" s="164" t="s">
        <v>683</v>
      </c>
      <c r="C178" s="606"/>
      <c r="D178" s="608"/>
      <c r="E178" s="608"/>
      <c r="F178" s="610"/>
      <c r="G178" s="612"/>
    </row>
    <row r="179" spans="1:7" ht="16.5" customHeight="1" x14ac:dyDescent="0.2">
      <c r="A179" s="165"/>
      <c r="B179" s="160"/>
      <c r="C179" s="167" t="s">
        <v>1704</v>
      </c>
      <c r="D179" s="157"/>
      <c r="E179" s="157"/>
      <c r="F179" s="160"/>
      <c r="G179" s="168"/>
    </row>
    <row r="180" spans="1:7" ht="16.5" customHeight="1" x14ac:dyDescent="0.2">
      <c r="A180" s="578" t="s">
        <v>1806</v>
      </c>
      <c r="B180" s="418" t="str">
        <f t="shared" ref="B180:B189" si="17">IF(A180=0,0,VLOOKUP(A180,Tabla_Indices,2,FALSE))</f>
        <v>Equipo - Amortización de equipo</v>
      </c>
      <c r="C180" s="424" t="s">
        <v>1821</v>
      </c>
      <c r="D180" s="579">
        <f>C_Amortización_Equipo</f>
        <v>0</v>
      </c>
      <c r="E180" s="472"/>
      <c r="F180" s="468">
        <f>IF(C180="",0,D175)</f>
        <v>0</v>
      </c>
      <c r="G180" s="426">
        <f>IF(F180=0,0,ROUND(E180/F180,2))</f>
        <v>0</v>
      </c>
    </row>
    <row r="181" spans="1:7" ht="16.5" customHeight="1" x14ac:dyDescent="0.2">
      <c r="A181" s="578" t="s">
        <v>1806</v>
      </c>
      <c r="B181" s="418" t="str">
        <f t="shared" si="17"/>
        <v>Equipo - Amortización de equipo</v>
      </c>
      <c r="C181" s="424" t="s">
        <v>1811</v>
      </c>
      <c r="D181" s="579">
        <f>C_Interés_Equipo</f>
        <v>0</v>
      </c>
      <c r="E181" s="472"/>
      <c r="F181" s="468">
        <f>IF(C181="",0,D175)</f>
        <v>0</v>
      </c>
      <c r="G181" s="426">
        <f t="shared" ref="G181:G189" si="18">IF(F181=0,0,ROUND(E181/F181,2))</f>
        <v>0</v>
      </c>
    </row>
    <row r="182" spans="1:7" ht="16.5" customHeight="1" x14ac:dyDescent="0.2">
      <c r="A182" s="578" t="s">
        <v>1807</v>
      </c>
      <c r="B182" s="418" t="str">
        <f t="shared" si="17"/>
        <v xml:space="preserve">Accesorios y repuestos para máquinas de uso especial                 </v>
      </c>
      <c r="C182" s="428" t="s">
        <v>1721</v>
      </c>
      <c r="D182" s="579">
        <f>C_Reparaciones_Repuestos_Equipos</f>
        <v>0</v>
      </c>
      <c r="E182" s="472"/>
      <c r="F182" s="468">
        <f>IF(C182="",0,D175)</f>
        <v>0</v>
      </c>
      <c r="G182" s="426">
        <f t="shared" si="18"/>
        <v>0</v>
      </c>
    </row>
    <row r="183" spans="1:7" ht="16.5" customHeight="1" x14ac:dyDescent="0.2">
      <c r="A183" s="578" t="s">
        <v>1809</v>
      </c>
      <c r="B183" s="418" t="str">
        <f t="shared" si="17"/>
        <v xml:space="preserve">Gas oil                                                                </v>
      </c>
      <c r="C183" s="428" t="s">
        <v>982</v>
      </c>
      <c r="D183" s="579">
        <f>C_Combustible_Equipos</f>
        <v>0</v>
      </c>
      <c r="E183" s="472"/>
      <c r="F183" s="468">
        <f>IF(C183="",0,D175)</f>
        <v>0</v>
      </c>
      <c r="G183" s="426">
        <f t="shared" si="18"/>
        <v>0</v>
      </c>
    </row>
    <row r="184" spans="1:7" ht="16.5" customHeight="1" x14ac:dyDescent="0.2">
      <c r="A184" s="578" t="s">
        <v>1810</v>
      </c>
      <c r="B184" s="418" t="str">
        <f t="shared" si="17"/>
        <v xml:space="preserve">Aceites lubricantes                                                    </v>
      </c>
      <c r="C184" s="428" t="s">
        <v>1808</v>
      </c>
      <c r="D184" s="579">
        <f>C_Lubricantes_Equipos</f>
        <v>0</v>
      </c>
      <c r="E184" s="472"/>
      <c r="F184" s="468">
        <f>IF(C184="",0,D175)</f>
        <v>0</v>
      </c>
      <c r="G184" s="426">
        <f t="shared" si="18"/>
        <v>0</v>
      </c>
    </row>
    <row r="185" spans="1:7" ht="16.5" customHeight="1" x14ac:dyDescent="0.2">
      <c r="A185" s="578"/>
      <c r="B185" s="418">
        <f t="shared" si="17"/>
        <v>0</v>
      </c>
      <c r="C185" s="428"/>
      <c r="D185" s="471"/>
      <c r="E185" s="430"/>
      <c r="F185" s="468">
        <f>IF(C185="",0,D175)</f>
        <v>0</v>
      </c>
      <c r="G185" s="426">
        <f t="shared" si="18"/>
        <v>0</v>
      </c>
    </row>
    <row r="186" spans="1:7" ht="16.5" customHeight="1" x14ac:dyDescent="0.2">
      <c r="A186" s="578"/>
      <c r="B186" s="418">
        <f t="shared" si="17"/>
        <v>0</v>
      </c>
      <c r="C186" s="428"/>
      <c r="D186" s="425"/>
      <c r="E186" s="471"/>
      <c r="F186" s="468">
        <f>IF(C186="",0,D175)</f>
        <v>0</v>
      </c>
      <c r="G186" s="426">
        <f t="shared" si="18"/>
        <v>0</v>
      </c>
    </row>
    <row r="187" spans="1:7" ht="16.5" customHeight="1" x14ac:dyDescent="0.2">
      <c r="A187" s="578"/>
      <c r="B187" s="418">
        <f t="shared" si="17"/>
        <v>0</v>
      </c>
      <c r="C187" s="428"/>
      <c r="D187" s="425"/>
      <c r="E187" s="471"/>
      <c r="F187" s="468">
        <f>IF(C187="",0,D175)</f>
        <v>0</v>
      </c>
      <c r="G187" s="426">
        <f t="shared" si="18"/>
        <v>0</v>
      </c>
    </row>
    <row r="188" spans="1:7" ht="16.5" customHeight="1" x14ac:dyDescent="0.2">
      <c r="A188" s="578"/>
      <c r="B188" s="418">
        <f t="shared" si="17"/>
        <v>0</v>
      </c>
      <c r="C188" s="428"/>
      <c r="D188" s="425"/>
      <c r="E188" s="429"/>
      <c r="F188" s="468">
        <f>IF(C188="",0,D175)</f>
        <v>0</v>
      </c>
      <c r="G188" s="426">
        <f t="shared" si="18"/>
        <v>0</v>
      </c>
    </row>
    <row r="189" spans="1:7" ht="16.5" customHeight="1" x14ac:dyDescent="0.2">
      <c r="A189" s="578"/>
      <c r="B189" s="418">
        <f t="shared" si="17"/>
        <v>0</v>
      </c>
      <c r="C189" s="424"/>
      <c r="D189" s="425"/>
      <c r="E189" s="429"/>
      <c r="F189" s="468">
        <f>IF(C189="",0,D175)</f>
        <v>0</v>
      </c>
      <c r="G189" s="426">
        <f t="shared" si="18"/>
        <v>0</v>
      </c>
    </row>
    <row r="190" spans="1:7" ht="16.5" customHeight="1" x14ac:dyDescent="0.2">
      <c r="A190" s="169"/>
      <c r="B190" s="156"/>
      <c r="C190" s="160"/>
      <c r="D190" s="156"/>
      <c r="E190" s="157"/>
      <c r="F190" s="166" t="s">
        <v>35</v>
      </c>
      <c r="G190" s="431">
        <f>SUBTOTAL(9,G180:G189)</f>
        <v>0</v>
      </c>
    </row>
    <row r="191" spans="1:7" ht="16.5" customHeight="1" x14ac:dyDescent="0.2">
      <c r="A191" s="165"/>
      <c r="B191" s="160"/>
      <c r="C191" s="167" t="s">
        <v>821</v>
      </c>
      <c r="D191" s="156"/>
      <c r="E191" s="157"/>
      <c r="F191" s="158"/>
      <c r="G191" s="168"/>
    </row>
    <row r="192" spans="1:7" ht="16.5" customHeight="1" x14ac:dyDescent="0.2">
      <c r="A192" s="603" t="s">
        <v>681</v>
      </c>
      <c r="B192" s="604"/>
      <c r="C192" s="605" t="s">
        <v>0</v>
      </c>
      <c r="D192" s="607" t="s">
        <v>32</v>
      </c>
      <c r="E192" s="607" t="s">
        <v>1715</v>
      </c>
      <c r="F192" s="609" t="s">
        <v>1054</v>
      </c>
      <c r="G192" s="611" t="s">
        <v>34</v>
      </c>
    </row>
    <row r="193" spans="1:7" ht="16.5" customHeight="1" x14ac:dyDescent="0.2">
      <c r="A193" s="163" t="s">
        <v>682</v>
      </c>
      <c r="B193" s="164" t="s">
        <v>683</v>
      </c>
      <c r="C193" s="606"/>
      <c r="D193" s="608"/>
      <c r="E193" s="608"/>
      <c r="F193" s="610"/>
      <c r="G193" s="612"/>
    </row>
    <row r="194" spans="1:7" ht="16.5" customHeight="1" x14ac:dyDescent="0.2">
      <c r="A194" s="423" t="s">
        <v>1822</v>
      </c>
      <c r="B194" s="418" t="str">
        <f t="shared" ref="B194:B200" si="19">IF(A194=0,0,VLOOKUP(A194,Tabla_Indices,2,FALSE))</f>
        <v>Oficial Especializado</v>
      </c>
      <c r="C194" s="427" t="s">
        <v>1723</v>
      </c>
      <c r="D194" s="425"/>
      <c r="E194" s="429"/>
      <c r="F194" s="419">
        <f>D175</f>
        <v>0</v>
      </c>
      <c r="G194" s="432">
        <f>IF(F194=0,0,ROUND(D194*E194/F194,2))</f>
        <v>0</v>
      </c>
    </row>
    <row r="195" spans="1:7" ht="16.5" customHeight="1" x14ac:dyDescent="0.2">
      <c r="A195" s="423" t="s">
        <v>1823</v>
      </c>
      <c r="B195" s="418" t="str">
        <f t="shared" si="19"/>
        <v xml:space="preserve">Oficial </v>
      </c>
      <c r="C195" s="424" t="s">
        <v>1724</v>
      </c>
      <c r="D195" s="425"/>
      <c r="E195" s="429"/>
      <c r="F195" s="419">
        <f>D175</f>
        <v>0</v>
      </c>
      <c r="G195" s="432">
        <f t="shared" ref="G195:G200" si="20">IF(F195=0,0,ROUND(D195*E195/F195,2))</f>
        <v>0</v>
      </c>
    </row>
    <row r="196" spans="1:7" ht="16.5" customHeight="1" x14ac:dyDescent="0.2">
      <c r="A196" s="423" t="s">
        <v>1824</v>
      </c>
      <c r="B196" s="418" t="str">
        <f t="shared" si="19"/>
        <v>Ayudante</v>
      </c>
      <c r="C196" s="424" t="s">
        <v>1725</v>
      </c>
      <c r="D196" s="425"/>
      <c r="E196" s="429"/>
      <c r="F196" s="419">
        <f>D175</f>
        <v>0</v>
      </c>
      <c r="G196" s="432">
        <f t="shared" si="20"/>
        <v>0</v>
      </c>
    </row>
    <row r="197" spans="1:7" ht="16.5" customHeight="1" x14ac:dyDescent="0.2">
      <c r="A197" s="423" t="s">
        <v>1824</v>
      </c>
      <c r="B197" s="418" t="str">
        <f t="shared" si="19"/>
        <v>Ayudante</v>
      </c>
      <c r="C197" s="424" t="s">
        <v>825</v>
      </c>
      <c r="D197" s="425"/>
      <c r="E197" s="429"/>
      <c r="F197" s="419">
        <f>D175</f>
        <v>0</v>
      </c>
      <c r="G197" s="432">
        <f t="shared" si="20"/>
        <v>0</v>
      </c>
    </row>
    <row r="198" spans="1:7" ht="16.5" customHeight="1" x14ac:dyDescent="0.2">
      <c r="A198" s="423"/>
      <c r="B198" s="418">
        <f t="shared" si="19"/>
        <v>0</v>
      </c>
      <c r="C198" s="424"/>
      <c r="D198" s="425"/>
      <c r="E198" s="429"/>
      <c r="F198" s="419"/>
      <c r="G198" s="432">
        <f t="shared" si="20"/>
        <v>0</v>
      </c>
    </row>
    <row r="199" spans="1:7" ht="16.5" customHeight="1" x14ac:dyDescent="0.2">
      <c r="A199" s="423" t="s">
        <v>1825</v>
      </c>
      <c r="B199" s="418" t="str">
        <f t="shared" si="19"/>
        <v>Sereno</v>
      </c>
      <c r="C199" s="424" t="s">
        <v>1726</v>
      </c>
      <c r="D199" s="433"/>
      <c r="E199" s="571"/>
      <c r="F199" s="419">
        <f>D175</f>
        <v>0</v>
      </c>
      <c r="G199" s="432">
        <f t="shared" si="20"/>
        <v>0</v>
      </c>
    </row>
    <row r="200" spans="1:7" ht="16.5" customHeight="1" x14ac:dyDescent="0.2">
      <c r="A200" s="423"/>
      <c r="B200" s="418">
        <f t="shared" si="19"/>
        <v>0</v>
      </c>
      <c r="C200" s="418"/>
      <c r="D200" s="469"/>
      <c r="E200" s="419"/>
      <c r="F200" s="419">
        <f>D175</f>
        <v>0</v>
      </c>
      <c r="G200" s="432">
        <f t="shared" si="20"/>
        <v>0</v>
      </c>
    </row>
    <row r="201" spans="1:7" ht="16.5" customHeight="1" x14ac:dyDescent="0.2">
      <c r="A201" s="169"/>
      <c r="B201" s="156"/>
      <c r="C201" s="160"/>
      <c r="D201" s="156"/>
      <c r="E201" s="157"/>
      <c r="F201" s="166" t="s">
        <v>36</v>
      </c>
      <c r="G201" s="434">
        <f>SUBTOTAL(9,G194:G200)</f>
        <v>0</v>
      </c>
    </row>
    <row r="202" spans="1:7" ht="16.5" customHeight="1" x14ac:dyDescent="0.2">
      <c r="A202" s="165"/>
      <c r="B202" s="160"/>
      <c r="C202" s="167" t="s">
        <v>1705</v>
      </c>
      <c r="D202" s="156"/>
      <c r="E202" s="157"/>
      <c r="F202" s="158"/>
      <c r="G202" s="168"/>
    </row>
    <row r="203" spans="1:7" ht="16.5" customHeight="1" x14ac:dyDescent="0.2">
      <c r="A203" s="603" t="s">
        <v>681</v>
      </c>
      <c r="B203" s="604"/>
      <c r="C203" s="605" t="s">
        <v>0</v>
      </c>
      <c r="D203" s="605" t="s">
        <v>31</v>
      </c>
      <c r="E203" s="607" t="s">
        <v>32</v>
      </c>
      <c r="F203" s="609" t="s">
        <v>33</v>
      </c>
      <c r="G203" s="611" t="s">
        <v>34</v>
      </c>
    </row>
    <row r="204" spans="1:7" ht="16.5" customHeight="1" x14ac:dyDescent="0.2">
      <c r="A204" s="163" t="s">
        <v>682</v>
      </c>
      <c r="B204" s="164" t="s">
        <v>683</v>
      </c>
      <c r="C204" s="606"/>
      <c r="D204" s="606"/>
      <c r="E204" s="608"/>
      <c r="F204" s="610"/>
      <c r="G204" s="612"/>
    </row>
    <row r="205" spans="1:7" ht="16.5" customHeight="1" x14ac:dyDescent="0.2">
      <c r="A205" s="423"/>
      <c r="B205" s="418">
        <f t="shared" ref="B205:B215" si="21">IF(A205=0,0,VLOOKUP(A205,Tabla_Indices,2,FALSE))</f>
        <v>0</v>
      </c>
      <c r="C205" s="424"/>
      <c r="D205" s="425"/>
      <c r="E205" s="429"/>
      <c r="F205" s="430"/>
      <c r="G205" s="432">
        <f>ROUND(E205*F205,2)</f>
        <v>0</v>
      </c>
    </row>
    <row r="206" spans="1:7" ht="16.5" customHeight="1" x14ac:dyDescent="0.2">
      <c r="A206" s="423"/>
      <c r="B206" s="418">
        <f t="shared" si="21"/>
        <v>0</v>
      </c>
      <c r="C206" s="424"/>
      <c r="D206" s="425"/>
      <c r="E206" s="429"/>
      <c r="F206" s="430"/>
      <c r="G206" s="432">
        <f t="shared" ref="G206:G215" si="22">ROUND(E206*F206,2)</f>
        <v>0</v>
      </c>
    </row>
    <row r="207" spans="1:7" ht="16.5" customHeight="1" x14ac:dyDescent="0.2">
      <c r="A207" s="423"/>
      <c r="B207" s="418">
        <f t="shared" si="21"/>
        <v>0</v>
      </c>
      <c r="C207" s="424"/>
      <c r="D207" s="425"/>
      <c r="E207" s="429"/>
      <c r="F207" s="430"/>
      <c r="G207" s="432">
        <f t="shared" si="22"/>
        <v>0</v>
      </c>
    </row>
    <row r="208" spans="1:7" ht="16.5" customHeight="1" x14ac:dyDescent="0.2">
      <c r="A208" s="423"/>
      <c r="B208" s="418">
        <f t="shared" si="21"/>
        <v>0</v>
      </c>
      <c r="C208" s="424"/>
      <c r="D208" s="425"/>
      <c r="E208" s="429"/>
      <c r="F208" s="430"/>
      <c r="G208" s="432">
        <f t="shared" si="22"/>
        <v>0</v>
      </c>
    </row>
    <row r="209" spans="1:7" ht="16.5" customHeight="1" x14ac:dyDescent="0.2">
      <c r="A209" s="423"/>
      <c r="B209" s="418">
        <f t="shared" si="21"/>
        <v>0</v>
      </c>
      <c r="C209" s="424"/>
      <c r="D209" s="425"/>
      <c r="E209" s="429"/>
      <c r="F209" s="430"/>
      <c r="G209" s="432">
        <f t="shared" si="22"/>
        <v>0</v>
      </c>
    </row>
    <row r="210" spans="1:7" ht="16.5" customHeight="1" x14ac:dyDescent="0.2">
      <c r="A210" s="423"/>
      <c r="B210" s="418">
        <f t="shared" si="21"/>
        <v>0</v>
      </c>
      <c r="C210" s="424"/>
      <c r="D210" s="425"/>
      <c r="E210" s="435"/>
      <c r="F210" s="430"/>
      <c r="G210" s="432">
        <f t="shared" si="22"/>
        <v>0</v>
      </c>
    </row>
    <row r="211" spans="1:7" ht="16.5" customHeight="1" x14ac:dyDescent="0.2">
      <c r="A211" s="423"/>
      <c r="B211" s="418">
        <f t="shared" si="21"/>
        <v>0</v>
      </c>
      <c r="C211" s="424"/>
      <c r="D211" s="425"/>
      <c r="E211" s="429"/>
      <c r="F211" s="430"/>
      <c r="G211" s="432">
        <f t="shared" si="22"/>
        <v>0</v>
      </c>
    </row>
    <row r="212" spans="1:7" ht="16.5" customHeight="1" x14ac:dyDescent="0.2">
      <c r="A212" s="423"/>
      <c r="B212" s="418">
        <f t="shared" si="21"/>
        <v>0</v>
      </c>
      <c r="C212" s="424"/>
      <c r="D212" s="425"/>
      <c r="E212" s="429"/>
      <c r="F212" s="430"/>
      <c r="G212" s="432">
        <f t="shared" si="22"/>
        <v>0</v>
      </c>
    </row>
    <row r="213" spans="1:7" ht="16.5" customHeight="1" x14ac:dyDescent="0.2">
      <c r="A213" s="423"/>
      <c r="B213" s="418">
        <f t="shared" si="21"/>
        <v>0</v>
      </c>
      <c r="C213" s="424"/>
      <c r="D213" s="425"/>
      <c r="E213" s="429"/>
      <c r="F213" s="430"/>
      <c r="G213" s="432">
        <f t="shared" si="22"/>
        <v>0</v>
      </c>
    </row>
    <row r="214" spans="1:7" ht="16.5" customHeight="1" x14ac:dyDescent="0.2">
      <c r="A214" s="423"/>
      <c r="B214" s="418">
        <f t="shared" si="21"/>
        <v>0</v>
      </c>
      <c r="C214" s="424"/>
      <c r="D214" s="425"/>
      <c r="E214" s="429"/>
      <c r="F214" s="430"/>
      <c r="G214" s="432">
        <f t="shared" si="22"/>
        <v>0</v>
      </c>
    </row>
    <row r="215" spans="1:7" ht="16.5" customHeight="1" x14ac:dyDescent="0.2">
      <c r="A215" s="423"/>
      <c r="B215" s="418">
        <f t="shared" si="21"/>
        <v>0</v>
      </c>
      <c r="C215" s="424"/>
      <c r="D215" s="425"/>
      <c r="E215" s="429"/>
      <c r="F215" s="430"/>
      <c r="G215" s="432">
        <f t="shared" si="22"/>
        <v>0</v>
      </c>
    </row>
    <row r="216" spans="1:7" ht="16.5" customHeight="1" x14ac:dyDescent="0.2">
      <c r="A216" s="165"/>
      <c r="B216" s="160"/>
      <c r="C216" s="160"/>
      <c r="D216" s="156"/>
      <c r="E216" s="157"/>
      <c r="F216" s="166" t="s">
        <v>37</v>
      </c>
      <c r="G216" s="436">
        <f>SUBTOTAL(9,G205:G215)</f>
        <v>0</v>
      </c>
    </row>
    <row r="217" spans="1:7" ht="16.5" customHeight="1" x14ac:dyDescent="0.2">
      <c r="A217" s="165"/>
      <c r="B217" s="160"/>
      <c r="C217" s="167" t="s">
        <v>1706</v>
      </c>
      <c r="D217" s="156"/>
      <c r="E217" s="157"/>
      <c r="F217" s="158"/>
      <c r="G217" s="168"/>
    </row>
    <row r="218" spans="1:7" ht="16.5" customHeight="1" x14ac:dyDescent="0.2">
      <c r="A218" s="603" t="s">
        <v>681</v>
      </c>
      <c r="B218" s="604"/>
      <c r="C218" s="605" t="s">
        <v>0</v>
      </c>
      <c r="D218" s="605" t="s">
        <v>31</v>
      </c>
      <c r="E218" s="607" t="s">
        <v>32</v>
      </c>
      <c r="F218" s="609" t="s">
        <v>33</v>
      </c>
      <c r="G218" s="611" t="s">
        <v>34</v>
      </c>
    </row>
    <row r="219" spans="1:7" ht="16.5" customHeight="1" x14ac:dyDescent="0.2">
      <c r="A219" s="163" t="s">
        <v>682</v>
      </c>
      <c r="B219" s="164" t="s">
        <v>683</v>
      </c>
      <c r="C219" s="606"/>
      <c r="D219" s="606"/>
      <c r="E219" s="608"/>
      <c r="F219" s="610"/>
      <c r="G219" s="612"/>
    </row>
    <row r="220" spans="1:7" ht="16.5" customHeight="1" x14ac:dyDescent="0.2">
      <c r="A220" s="423"/>
      <c r="B220" s="418">
        <f>IF(A220=0,0,VLOOKUP(A220,Tabla_Indices,2,FALSE))</f>
        <v>0</v>
      </c>
      <c r="C220" s="424"/>
      <c r="D220" s="425"/>
      <c r="E220" s="429"/>
      <c r="F220" s="430"/>
      <c r="G220" s="432">
        <f>ROUND(E220*F220,2)</f>
        <v>0</v>
      </c>
    </row>
    <row r="221" spans="1:7" ht="16.5" customHeight="1" x14ac:dyDescent="0.2">
      <c r="A221" s="423"/>
      <c r="B221" s="418">
        <f>IF(A221=0,0,VLOOKUP(A221,Tabla_Indices,2,FALSE))</f>
        <v>0</v>
      </c>
      <c r="C221" s="424"/>
      <c r="D221" s="425"/>
      <c r="E221" s="435"/>
      <c r="F221" s="430"/>
      <c r="G221" s="432">
        <f t="shared" ref="G221" si="23">ROUND(E221*F221,2)</f>
        <v>0</v>
      </c>
    </row>
    <row r="222" spans="1:7" ht="16.5" customHeight="1" x14ac:dyDescent="0.2">
      <c r="A222" s="165"/>
      <c r="B222" s="160"/>
      <c r="C222" s="160"/>
      <c r="D222" s="156"/>
      <c r="E222" s="157"/>
      <c r="F222" s="166" t="s">
        <v>1707</v>
      </c>
      <c r="G222" s="436">
        <f>SUBTOTAL(9,G220:G221)</f>
        <v>0</v>
      </c>
    </row>
    <row r="223" spans="1:7" ht="16.5" customHeight="1" thickBot="1" x14ac:dyDescent="0.25">
      <c r="A223" s="170"/>
      <c r="B223" s="171"/>
      <c r="C223" s="172"/>
      <c r="D223" s="171"/>
      <c r="E223" s="173"/>
      <c r="F223" s="174"/>
      <c r="G223" s="175"/>
    </row>
    <row r="224" spans="1:7" ht="16.5" customHeight="1" thickBot="1" x14ac:dyDescent="0.25">
      <c r="A224" s="202">
        <f>B157</f>
        <v>3</v>
      </c>
      <c r="B224" s="201">
        <f>C157</f>
        <v>0</v>
      </c>
      <c r="C224" s="225"/>
      <c r="D224" s="225" t="s">
        <v>38</v>
      </c>
      <c r="E224" s="226"/>
      <c r="F224" s="437" t="str">
        <f>CONCATENATE("$/",G157)</f>
        <v>$/0</v>
      </c>
      <c r="G224" s="438">
        <f>SUBTOTAL(9,G180:G223)</f>
        <v>0</v>
      </c>
    </row>
    <row r="225" spans="1:7" ht="16.5" customHeight="1" thickTop="1" thickBot="1" x14ac:dyDescent="0.25"/>
    <row r="226" spans="1:7" ht="16.5" customHeight="1" thickTop="1" x14ac:dyDescent="0.2">
      <c r="A226" s="613" t="s">
        <v>40</v>
      </c>
      <c r="B226" s="614"/>
      <c r="C226" s="614"/>
      <c r="D226" s="614"/>
      <c r="E226" s="614"/>
      <c r="F226" s="614"/>
      <c r="G226" s="615"/>
    </row>
    <row r="227" spans="1:7" ht="16.5" customHeight="1" x14ac:dyDescent="0.2">
      <c r="A227" s="146" t="s">
        <v>819</v>
      </c>
      <c r="B227" s="147" t="str">
        <f>Comitente</f>
        <v>DIRECCIÓN PROVINCIAL DE VIALIDAD</v>
      </c>
      <c r="C227" s="148"/>
      <c r="D227" s="223"/>
      <c r="E227" s="223"/>
      <c r="F227" s="150"/>
      <c r="G227" s="151"/>
    </row>
    <row r="228" spans="1:7" ht="16.5" customHeight="1" x14ac:dyDescent="0.2">
      <c r="A228" s="146" t="s">
        <v>820</v>
      </c>
      <c r="B228" s="147">
        <f>Contratista</f>
        <v>0</v>
      </c>
      <c r="C228" s="152"/>
      <c r="D228" s="152"/>
      <c r="E228" s="152"/>
      <c r="F228" s="147"/>
      <c r="G228" s="153"/>
    </row>
    <row r="229" spans="1:7" ht="16.5" customHeight="1" x14ac:dyDescent="0.2">
      <c r="A229" s="146" t="s">
        <v>28</v>
      </c>
      <c r="B229" s="147">
        <f>Obra</f>
        <v>0</v>
      </c>
      <c r="C229" s="152"/>
      <c r="D229" s="152"/>
      <c r="E229" s="152"/>
      <c r="F229" s="147" t="s">
        <v>41</v>
      </c>
      <c r="G229" s="153">
        <f>Fecha_Base</f>
        <v>0</v>
      </c>
    </row>
    <row r="230" spans="1:7" ht="16.5" customHeight="1" x14ac:dyDescent="0.2">
      <c r="A230" s="154" t="s">
        <v>818</v>
      </c>
      <c r="B230" s="155">
        <f>Ubicación</f>
        <v>0</v>
      </c>
      <c r="C230" s="155"/>
      <c r="D230" s="156"/>
      <c r="E230" s="157"/>
      <c r="F230" s="158"/>
      <c r="G230" s="159"/>
    </row>
    <row r="231" spans="1:7" ht="16.5" customHeight="1" x14ac:dyDescent="0.2">
      <c r="A231" s="154" t="s">
        <v>42</v>
      </c>
      <c r="B231" s="470"/>
      <c r="C231" s="160" t="str">
        <f>IF(B231="","",VLOOKUP(B231,Tabla_CyP,2,FALSE))</f>
        <v/>
      </c>
      <c r="E231" s="157"/>
      <c r="F231" s="158"/>
      <c r="G231" s="159"/>
    </row>
    <row r="232" spans="1:7" ht="16.5" customHeight="1" x14ac:dyDescent="0.2">
      <c r="A232" s="154" t="s">
        <v>29</v>
      </c>
      <c r="B232" s="570">
        <v>4</v>
      </c>
      <c r="C232" s="160">
        <f>IF(B232=0,"",VLOOKUP(B232,Tabla_CyP,2,FALSE))</f>
        <v>0</v>
      </c>
      <c r="D232" s="156"/>
      <c r="E232" s="157"/>
      <c r="F232" s="155" t="s">
        <v>30</v>
      </c>
      <c r="G232" s="161">
        <f>IF(B232=0,"",VLOOKUP(B232,Tabla_CyP,4,FALSE))</f>
        <v>0</v>
      </c>
    </row>
    <row r="233" spans="1:7" ht="16.5" customHeight="1" x14ac:dyDescent="0.2">
      <c r="A233" s="154"/>
      <c r="B233" s="155"/>
      <c r="C233" s="160"/>
      <c r="D233" s="156"/>
      <c r="E233" s="157"/>
      <c r="F233" s="160"/>
      <c r="G233" s="162"/>
    </row>
    <row r="234" spans="1:7" ht="16.5" customHeight="1" x14ac:dyDescent="0.2">
      <c r="A234" s="412"/>
      <c r="B234" s="149"/>
      <c r="C234" s="413" t="s">
        <v>1695</v>
      </c>
      <c r="D234" s="149"/>
      <c r="E234" s="149"/>
      <c r="F234" s="149"/>
      <c r="G234" s="414"/>
    </row>
    <row r="235" spans="1:7" ht="16.5" customHeight="1" x14ac:dyDescent="0.2">
      <c r="A235" s="154"/>
      <c r="B235" s="215"/>
      <c r="C235" s="160"/>
      <c r="D235" s="156"/>
      <c r="E235" s="157"/>
      <c r="F235" s="155"/>
      <c r="G235" s="161"/>
    </row>
    <row r="236" spans="1:7" ht="16.5" customHeight="1" x14ac:dyDescent="0.2">
      <c r="A236" s="154"/>
      <c r="B236" s="215"/>
      <c r="C236" s="415" t="s">
        <v>1696</v>
      </c>
      <c r="D236" s="416" t="s">
        <v>32</v>
      </c>
      <c r="E236" s="416" t="s">
        <v>1697</v>
      </c>
      <c r="F236" s="416" t="s">
        <v>1698</v>
      </c>
      <c r="G236" s="417" t="s">
        <v>1699</v>
      </c>
    </row>
    <row r="237" spans="1:7" ht="16.5" customHeight="1" x14ac:dyDescent="0.2">
      <c r="A237" s="154"/>
      <c r="B237" s="215"/>
      <c r="C237" s="424"/>
      <c r="D237" s="429"/>
      <c r="E237" s="467"/>
      <c r="F237" s="430"/>
      <c r="G237" s="420">
        <f>ROUND(D237*F237,2)</f>
        <v>0</v>
      </c>
    </row>
    <row r="238" spans="1:7" ht="16.5" customHeight="1" x14ac:dyDescent="0.2">
      <c r="A238" s="154"/>
      <c r="B238" s="215"/>
      <c r="C238" s="424"/>
      <c r="D238" s="429"/>
      <c r="E238" s="467"/>
      <c r="F238" s="430"/>
      <c r="G238" s="420">
        <f>ROUND(D238*F238,2)</f>
        <v>0</v>
      </c>
    </row>
    <row r="239" spans="1:7" ht="16.5" customHeight="1" x14ac:dyDescent="0.2">
      <c r="A239" s="154"/>
      <c r="B239" s="215"/>
      <c r="C239" s="424"/>
      <c r="D239" s="429"/>
      <c r="E239" s="467"/>
      <c r="F239" s="430"/>
      <c r="G239" s="420">
        <f>ROUND(D239*F239,2)</f>
        <v>0</v>
      </c>
    </row>
    <row r="240" spans="1:7" ht="16.5" customHeight="1" x14ac:dyDescent="0.2">
      <c r="A240" s="154"/>
      <c r="B240" s="215"/>
      <c r="C240" s="424"/>
      <c r="D240" s="429"/>
      <c r="E240" s="467"/>
      <c r="F240" s="430"/>
      <c r="G240" s="420">
        <f>ROUND(D240*F240,2)</f>
        <v>0</v>
      </c>
    </row>
    <row r="241" spans="1:7" ht="16.5" customHeight="1" x14ac:dyDescent="0.2">
      <c r="A241" s="154"/>
      <c r="B241" s="215"/>
      <c r="C241" s="424"/>
      <c r="D241" s="429"/>
      <c r="E241" s="467"/>
      <c r="F241" s="430"/>
      <c r="G241" s="420">
        <f t="shared" ref="G241:G246" si="24">ROUND(D241*F241,2)</f>
        <v>0</v>
      </c>
    </row>
    <row r="242" spans="1:7" ht="16.5" customHeight="1" x14ac:dyDescent="0.2">
      <c r="A242" s="154"/>
      <c r="B242" s="215"/>
      <c r="C242" s="424"/>
      <c r="D242" s="429"/>
      <c r="E242" s="467"/>
      <c r="F242" s="430"/>
      <c r="G242" s="420">
        <f t="shared" si="24"/>
        <v>0</v>
      </c>
    </row>
    <row r="243" spans="1:7" ht="16.5" customHeight="1" x14ac:dyDescent="0.2">
      <c r="A243" s="154"/>
      <c r="B243" s="215"/>
      <c r="C243" s="424"/>
      <c r="D243" s="429"/>
      <c r="E243" s="467"/>
      <c r="F243" s="430"/>
      <c r="G243" s="420">
        <f t="shared" si="24"/>
        <v>0</v>
      </c>
    </row>
    <row r="244" spans="1:7" ht="16.5" customHeight="1" x14ac:dyDescent="0.2">
      <c r="A244" s="154"/>
      <c r="B244" s="215"/>
      <c r="C244" s="424"/>
      <c r="D244" s="429"/>
      <c r="E244" s="467"/>
      <c r="F244" s="430"/>
      <c r="G244" s="420">
        <f t="shared" si="24"/>
        <v>0</v>
      </c>
    </row>
    <row r="245" spans="1:7" ht="16.5" customHeight="1" x14ac:dyDescent="0.2">
      <c r="A245" s="154"/>
      <c r="B245" s="215"/>
      <c r="C245" s="424"/>
      <c r="D245" s="429"/>
      <c r="E245" s="467"/>
      <c r="F245" s="430"/>
      <c r="G245" s="420">
        <f t="shared" si="24"/>
        <v>0</v>
      </c>
    </row>
    <row r="246" spans="1:7" ht="16.5" customHeight="1" x14ac:dyDescent="0.2">
      <c r="A246" s="154"/>
      <c r="B246" s="215"/>
      <c r="C246" s="424"/>
      <c r="D246" s="429"/>
      <c r="E246" s="467"/>
      <c r="F246" s="430"/>
      <c r="G246" s="420">
        <f t="shared" si="24"/>
        <v>0</v>
      </c>
    </row>
    <row r="247" spans="1:7" ht="16.5" customHeight="1" thickBot="1" x14ac:dyDescent="0.25">
      <c r="A247" s="154"/>
      <c r="B247" s="215"/>
      <c r="C247" s="160"/>
      <c r="E247" s="222"/>
      <c r="F247" s="155"/>
      <c r="G247" s="161"/>
    </row>
    <row r="248" spans="1:7" ht="16.5" customHeight="1" thickBot="1" x14ac:dyDescent="0.25">
      <c r="A248" s="154"/>
      <c r="C248" s="421" t="s">
        <v>1700</v>
      </c>
      <c r="E248" s="222">
        <f>SUMPRODUCT(D237:D246,E237:E246)</f>
        <v>0</v>
      </c>
      <c r="F248" s="155" t="s">
        <v>1701</v>
      </c>
      <c r="G248" s="422">
        <f>SUM(G237:G246)</f>
        <v>0</v>
      </c>
    </row>
    <row r="249" spans="1:7" ht="16.5" customHeight="1" x14ac:dyDescent="0.2">
      <c r="A249" s="154"/>
      <c r="B249" s="215"/>
      <c r="C249" s="421"/>
      <c r="D249" s="222"/>
      <c r="E249" s="157"/>
      <c r="F249" s="155"/>
      <c r="G249" s="224"/>
    </row>
    <row r="250" spans="1:7" ht="16.5" customHeight="1" x14ac:dyDescent="0.2">
      <c r="A250" s="154"/>
      <c r="B250" s="215"/>
      <c r="C250" s="155" t="s">
        <v>1702</v>
      </c>
      <c r="D250" s="425"/>
      <c r="E250" s="559" t="str">
        <f>CONCATENATE(G232,"/día")</f>
        <v>0/día</v>
      </c>
      <c r="F250" s="155"/>
      <c r="G250" s="161"/>
    </row>
    <row r="251" spans="1:7" ht="16.5" customHeight="1" x14ac:dyDescent="0.2">
      <c r="A251" s="154"/>
      <c r="B251" s="215"/>
      <c r="C251" s="160"/>
      <c r="D251" s="156"/>
      <c r="E251" s="157"/>
      <c r="F251" s="155"/>
      <c r="G251" s="161"/>
    </row>
    <row r="252" spans="1:7" ht="16.5" customHeight="1" x14ac:dyDescent="0.2">
      <c r="A252" s="603" t="s">
        <v>681</v>
      </c>
      <c r="B252" s="604"/>
      <c r="C252" s="605" t="s">
        <v>0</v>
      </c>
      <c r="D252" s="607" t="s">
        <v>1703</v>
      </c>
      <c r="E252" s="607" t="s">
        <v>1715</v>
      </c>
      <c r="F252" s="609" t="s">
        <v>1054</v>
      </c>
      <c r="G252" s="611" t="s">
        <v>34</v>
      </c>
    </row>
    <row r="253" spans="1:7" ht="16.5" customHeight="1" x14ac:dyDescent="0.2">
      <c r="A253" s="163" t="s">
        <v>682</v>
      </c>
      <c r="B253" s="164" t="s">
        <v>683</v>
      </c>
      <c r="C253" s="606"/>
      <c r="D253" s="608"/>
      <c r="E253" s="608"/>
      <c r="F253" s="610"/>
      <c r="G253" s="612"/>
    </row>
    <row r="254" spans="1:7" ht="16.5" customHeight="1" x14ac:dyDescent="0.2">
      <c r="A254" s="165"/>
      <c r="B254" s="160"/>
      <c r="C254" s="167" t="s">
        <v>1704</v>
      </c>
      <c r="D254" s="157"/>
      <c r="E254" s="157"/>
      <c r="F254" s="160"/>
      <c r="G254" s="168"/>
    </row>
    <row r="255" spans="1:7" ht="16.5" customHeight="1" x14ac:dyDescent="0.2">
      <c r="A255" s="578" t="s">
        <v>1806</v>
      </c>
      <c r="B255" s="418" t="str">
        <f t="shared" ref="B255:B264" si="25">IF(A255=0,0,VLOOKUP(A255,Tabla_Indices,2,FALSE))</f>
        <v>Equipo - Amortización de equipo</v>
      </c>
      <c r="C255" s="424" t="s">
        <v>1821</v>
      </c>
      <c r="D255" s="579">
        <f>C_Amortización_Equipo</f>
        <v>0</v>
      </c>
      <c r="E255" s="472"/>
      <c r="F255" s="468">
        <f>IF(C255="",0,D250)</f>
        <v>0</v>
      </c>
      <c r="G255" s="426">
        <f>IF(F255=0,0,ROUND(E255/F255,2))</f>
        <v>0</v>
      </c>
    </row>
    <row r="256" spans="1:7" ht="16.5" customHeight="1" x14ac:dyDescent="0.2">
      <c r="A256" s="578" t="s">
        <v>1806</v>
      </c>
      <c r="B256" s="418" t="str">
        <f t="shared" si="25"/>
        <v>Equipo - Amortización de equipo</v>
      </c>
      <c r="C256" s="424" t="s">
        <v>1811</v>
      </c>
      <c r="D256" s="579">
        <f>C_Interés_Equipo</f>
        <v>0</v>
      </c>
      <c r="E256" s="472"/>
      <c r="F256" s="468">
        <f>IF(C256="",0,D250)</f>
        <v>0</v>
      </c>
      <c r="G256" s="426">
        <f t="shared" ref="G256:G264" si="26">IF(F256=0,0,ROUND(E256/F256,2))</f>
        <v>0</v>
      </c>
    </row>
    <row r="257" spans="1:7" ht="16.5" customHeight="1" x14ac:dyDescent="0.2">
      <c r="A257" s="578" t="s">
        <v>1807</v>
      </c>
      <c r="B257" s="418" t="str">
        <f t="shared" si="25"/>
        <v xml:space="preserve">Accesorios y repuestos para máquinas de uso especial                 </v>
      </c>
      <c r="C257" s="428" t="s">
        <v>1721</v>
      </c>
      <c r="D257" s="579">
        <f>C_Reparaciones_Repuestos_Equipos</f>
        <v>0</v>
      </c>
      <c r="E257" s="472"/>
      <c r="F257" s="468">
        <f>IF(C257="",0,D250)</f>
        <v>0</v>
      </c>
      <c r="G257" s="426">
        <f t="shared" si="26"/>
        <v>0</v>
      </c>
    </row>
    <row r="258" spans="1:7" ht="16.5" customHeight="1" x14ac:dyDescent="0.2">
      <c r="A258" s="578" t="s">
        <v>1809</v>
      </c>
      <c r="B258" s="418" t="str">
        <f t="shared" si="25"/>
        <v xml:space="preserve">Gas oil                                                                </v>
      </c>
      <c r="C258" s="428" t="s">
        <v>982</v>
      </c>
      <c r="D258" s="579">
        <f>C_Combustible_Equipos</f>
        <v>0</v>
      </c>
      <c r="E258" s="472"/>
      <c r="F258" s="468">
        <f>IF(C258="",0,D250)</f>
        <v>0</v>
      </c>
      <c r="G258" s="426">
        <f t="shared" si="26"/>
        <v>0</v>
      </c>
    </row>
    <row r="259" spans="1:7" ht="16.5" customHeight="1" x14ac:dyDescent="0.2">
      <c r="A259" s="578" t="s">
        <v>1810</v>
      </c>
      <c r="B259" s="418" t="str">
        <f t="shared" si="25"/>
        <v xml:space="preserve">Aceites lubricantes                                                    </v>
      </c>
      <c r="C259" s="428" t="s">
        <v>1808</v>
      </c>
      <c r="D259" s="579">
        <f>C_Lubricantes_Equipos</f>
        <v>0</v>
      </c>
      <c r="E259" s="472"/>
      <c r="F259" s="468">
        <f>IF(C259="",0,D250)</f>
        <v>0</v>
      </c>
      <c r="G259" s="426">
        <f t="shared" si="26"/>
        <v>0</v>
      </c>
    </row>
    <row r="260" spans="1:7" ht="16.5" customHeight="1" x14ac:dyDescent="0.2">
      <c r="A260" s="578"/>
      <c r="B260" s="418">
        <f t="shared" si="25"/>
        <v>0</v>
      </c>
      <c r="C260" s="428"/>
      <c r="D260" s="471"/>
      <c r="E260" s="430"/>
      <c r="F260" s="468">
        <f>IF(C260="",0,D250)</f>
        <v>0</v>
      </c>
      <c r="G260" s="426">
        <f t="shared" si="26"/>
        <v>0</v>
      </c>
    </row>
    <row r="261" spans="1:7" ht="16.5" customHeight="1" x14ac:dyDescent="0.2">
      <c r="A261" s="578"/>
      <c r="B261" s="418">
        <f t="shared" si="25"/>
        <v>0</v>
      </c>
      <c r="C261" s="428"/>
      <c r="D261" s="425"/>
      <c r="E261" s="471"/>
      <c r="F261" s="468">
        <f>IF(C261="",0,D250)</f>
        <v>0</v>
      </c>
      <c r="G261" s="426">
        <f t="shared" si="26"/>
        <v>0</v>
      </c>
    </row>
    <row r="262" spans="1:7" ht="16.5" customHeight="1" x14ac:dyDescent="0.2">
      <c r="A262" s="578"/>
      <c r="B262" s="418">
        <f t="shared" si="25"/>
        <v>0</v>
      </c>
      <c r="C262" s="428"/>
      <c r="D262" s="425"/>
      <c r="E262" s="471"/>
      <c r="F262" s="468">
        <f>IF(C262="",0,D250)</f>
        <v>0</v>
      </c>
      <c r="G262" s="426">
        <f t="shared" si="26"/>
        <v>0</v>
      </c>
    </row>
    <row r="263" spans="1:7" ht="16.5" customHeight="1" x14ac:dyDescent="0.2">
      <c r="A263" s="578"/>
      <c r="B263" s="418">
        <f t="shared" si="25"/>
        <v>0</v>
      </c>
      <c r="C263" s="428"/>
      <c r="D263" s="425"/>
      <c r="E263" s="429"/>
      <c r="F263" s="468">
        <f>IF(C263="",0,D250)</f>
        <v>0</v>
      </c>
      <c r="G263" s="426">
        <f t="shared" si="26"/>
        <v>0</v>
      </c>
    </row>
    <row r="264" spans="1:7" ht="16.5" customHeight="1" x14ac:dyDescent="0.2">
      <c r="A264" s="578"/>
      <c r="B264" s="418">
        <f t="shared" si="25"/>
        <v>0</v>
      </c>
      <c r="C264" s="424"/>
      <c r="D264" s="425"/>
      <c r="E264" s="429"/>
      <c r="F264" s="468">
        <f>IF(C264="",0,D250)</f>
        <v>0</v>
      </c>
      <c r="G264" s="426">
        <f t="shared" si="26"/>
        <v>0</v>
      </c>
    </row>
    <row r="265" spans="1:7" ht="16.5" customHeight="1" x14ac:dyDescent="0.2">
      <c r="A265" s="169"/>
      <c r="B265" s="156"/>
      <c r="C265" s="160"/>
      <c r="D265" s="156"/>
      <c r="E265" s="157"/>
      <c r="F265" s="166" t="s">
        <v>35</v>
      </c>
      <c r="G265" s="431">
        <f>SUBTOTAL(9,G255:G264)</f>
        <v>0</v>
      </c>
    </row>
    <row r="266" spans="1:7" ht="16.5" customHeight="1" x14ac:dyDescent="0.2">
      <c r="A266" s="165"/>
      <c r="B266" s="160"/>
      <c r="C266" s="167" t="s">
        <v>821</v>
      </c>
      <c r="D266" s="156"/>
      <c r="E266" s="157"/>
      <c r="F266" s="158"/>
      <c r="G266" s="168"/>
    </row>
    <row r="267" spans="1:7" ht="16.5" customHeight="1" x14ac:dyDescent="0.2">
      <c r="A267" s="603" t="s">
        <v>681</v>
      </c>
      <c r="B267" s="604"/>
      <c r="C267" s="605" t="s">
        <v>0</v>
      </c>
      <c r="D267" s="607" t="s">
        <v>32</v>
      </c>
      <c r="E267" s="607" t="s">
        <v>1715</v>
      </c>
      <c r="F267" s="609" t="s">
        <v>1054</v>
      </c>
      <c r="G267" s="611" t="s">
        <v>34</v>
      </c>
    </row>
    <row r="268" spans="1:7" ht="16.5" customHeight="1" x14ac:dyDescent="0.2">
      <c r="A268" s="163" t="s">
        <v>682</v>
      </c>
      <c r="B268" s="164" t="s">
        <v>683</v>
      </c>
      <c r="C268" s="606"/>
      <c r="D268" s="608"/>
      <c r="E268" s="608"/>
      <c r="F268" s="610"/>
      <c r="G268" s="612"/>
    </row>
    <row r="269" spans="1:7" ht="16.5" customHeight="1" x14ac:dyDescent="0.2">
      <c r="A269" s="423" t="s">
        <v>1822</v>
      </c>
      <c r="B269" s="418" t="str">
        <f t="shared" ref="B269:B275" si="27">IF(A269=0,0,VLOOKUP(A269,Tabla_Indices,2,FALSE))</f>
        <v>Oficial Especializado</v>
      </c>
      <c r="C269" s="427" t="s">
        <v>1723</v>
      </c>
      <c r="D269" s="425"/>
      <c r="E269" s="429"/>
      <c r="F269" s="419">
        <f>D250</f>
        <v>0</v>
      </c>
      <c r="G269" s="432">
        <f>IF(F269=0,0,ROUND(D269*E269/F269,2))</f>
        <v>0</v>
      </c>
    </row>
    <row r="270" spans="1:7" ht="16.5" customHeight="1" x14ac:dyDescent="0.2">
      <c r="A270" s="423" t="s">
        <v>1823</v>
      </c>
      <c r="B270" s="418" t="str">
        <f t="shared" si="27"/>
        <v xml:space="preserve">Oficial </v>
      </c>
      <c r="C270" s="424" t="s">
        <v>1724</v>
      </c>
      <c r="D270" s="425"/>
      <c r="E270" s="429"/>
      <c r="F270" s="419">
        <f>D250</f>
        <v>0</v>
      </c>
      <c r="G270" s="432">
        <f t="shared" ref="G270:G275" si="28">IF(F270=0,0,ROUND(D270*E270/F270,2))</f>
        <v>0</v>
      </c>
    </row>
    <row r="271" spans="1:7" ht="16.5" customHeight="1" x14ac:dyDescent="0.2">
      <c r="A271" s="423" t="s">
        <v>1824</v>
      </c>
      <c r="B271" s="418" t="str">
        <f t="shared" si="27"/>
        <v>Ayudante</v>
      </c>
      <c r="C271" s="424" t="s">
        <v>1725</v>
      </c>
      <c r="D271" s="425"/>
      <c r="E271" s="429"/>
      <c r="F271" s="419">
        <f>D250</f>
        <v>0</v>
      </c>
      <c r="G271" s="432">
        <f t="shared" si="28"/>
        <v>0</v>
      </c>
    </row>
    <row r="272" spans="1:7" ht="16.5" customHeight="1" x14ac:dyDescent="0.2">
      <c r="A272" s="423" t="s">
        <v>1824</v>
      </c>
      <c r="B272" s="418" t="str">
        <f t="shared" si="27"/>
        <v>Ayudante</v>
      </c>
      <c r="C272" s="424" t="s">
        <v>825</v>
      </c>
      <c r="D272" s="425"/>
      <c r="E272" s="429"/>
      <c r="F272" s="419">
        <f>D250</f>
        <v>0</v>
      </c>
      <c r="G272" s="432">
        <f t="shared" si="28"/>
        <v>0</v>
      </c>
    </row>
    <row r="273" spans="1:7" ht="16.5" customHeight="1" x14ac:dyDescent="0.2">
      <c r="A273" s="423"/>
      <c r="B273" s="418">
        <f t="shared" si="27"/>
        <v>0</v>
      </c>
      <c r="C273" s="424"/>
      <c r="D273" s="425"/>
      <c r="E273" s="429"/>
      <c r="F273" s="419"/>
      <c r="G273" s="432">
        <f t="shared" si="28"/>
        <v>0</v>
      </c>
    </row>
    <row r="274" spans="1:7" ht="16.5" customHeight="1" x14ac:dyDescent="0.2">
      <c r="A274" s="423" t="s">
        <v>1825</v>
      </c>
      <c r="B274" s="418" t="str">
        <f t="shared" si="27"/>
        <v>Sereno</v>
      </c>
      <c r="C274" s="424" t="s">
        <v>1726</v>
      </c>
      <c r="D274" s="433"/>
      <c r="E274" s="571"/>
      <c r="F274" s="419">
        <f>D250</f>
        <v>0</v>
      </c>
      <c r="G274" s="432">
        <f t="shared" si="28"/>
        <v>0</v>
      </c>
    </row>
    <row r="275" spans="1:7" ht="16.5" customHeight="1" x14ac:dyDescent="0.2">
      <c r="A275" s="423"/>
      <c r="B275" s="418">
        <f t="shared" si="27"/>
        <v>0</v>
      </c>
      <c r="C275" s="418"/>
      <c r="D275" s="469"/>
      <c r="E275" s="419"/>
      <c r="F275" s="419">
        <f>D250</f>
        <v>0</v>
      </c>
      <c r="G275" s="432">
        <f t="shared" si="28"/>
        <v>0</v>
      </c>
    </row>
    <row r="276" spans="1:7" ht="16.5" customHeight="1" x14ac:dyDescent="0.2">
      <c r="A276" s="169"/>
      <c r="B276" s="156"/>
      <c r="C276" s="160"/>
      <c r="D276" s="156"/>
      <c r="E276" s="157"/>
      <c r="F276" s="166" t="s">
        <v>36</v>
      </c>
      <c r="G276" s="434">
        <f>SUBTOTAL(9,G269:G275)</f>
        <v>0</v>
      </c>
    </row>
    <row r="277" spans="1:7" ht="16.5" customHeight="1" x14ac:dyDescent="0.2">
      <c r="A277" s="165"/>
      <c r="B277" s="160"/>
      <c r="C277" s="167" t="s">
        <v>1705</v>
      </c>
      <c r="D277" s="156"/>
      <c r="E277" s="157"/>
      <c r="F277" s="158"/>
      <c r="G277" s="168"/>
    </row>
    <row r="278" spans="1:7" ht="16.5" customHeight="1" x14ac:dyDescent="0.2">
      <c r="A278" s="603" t="s">
        <v>681</v>
      </c>
      <c r="B278" s="604"/>
      <c r="C278" s="605" t="s">
        <v>0</v>
      </c>
      <c r="D278" s="605" t="s">
        <v>31</v>
      </c>
      <c r="E278" s="607" t="s">
        <v>32</v>
      </c>
      <c r="F278" s="609" t="s">
        <v>33</v>
      </c>
      <c r="G278" s="611" t="s">
        <v>34</v>
      </c>
    </row>
    <row r="279" spans="1:7" ht="16.5" customHeight="1" x14ac:dyDescent="0.2">
      <c r="A279" s="163" t="s">
        <v>682</v>
      </c>
      <c r="B279" s="164" t="s">
        <v>683</v>
      </c>
      <c r="C279" s="606"/>
      <c r="D279" s="606"/>
      <c r="E279" s="608"/>
      <c r="F279" s="610"/>
      <c r="G279" s="612"/>
    </row>
    <row r="280" spans="1:7" ht="16.5" customHeight="1" x14ac:dyDescent="0.2">
      <c r="A280" s="423"/>
      <c r="B280" s="418">
        <f t="shared" ref="B280:B290" si="29">IF(A280=0,0,VLOOKUP(A280,Tabla_Indices,2,FALSE))</f>
        <v>0</v>
      </c>
      <c r="C280" s="424"/>
      <c r="D280" s="425"/>
      <c r="E280" s="429"/>
      <c r="F280" s="430"/>
      <c r="G280" s="432">
        <f>ROUND(E280*F280,2)</f>
        <v>0</v>
      </c>
    </row>
    <row r="281" spans="1:7" ht="16.5" customHeight="1" x14ac:dyDescent="0.2">
      <c r="A281" s="423"/>
      <c r="B281" s="418">
        <f t="shared" si="29"/>
        <v>0</v>
      </c>
      <c r="C281" s="424"/>
      <c r="D281" s="425"/>
      <c r="E281" s="429"/>
      <c r="F281" s="430"/>
      <c r="G281" s="432">
        <f t="shared" ref="G281:G290" si="30">ROUND(E281*F281,2)</f>
        <v>0</v>
      </c>
    </row>
    <row r="282" spans="1:7" ht="16.5" customHeight="1" x14ac:dyDescent="0.2">
      <c r="A282" s="423"/>
      <c r="B282" s="418">
        <f t="shared" si="29"/>
        <v>0</v>
      </c>
      <c r="C282" s="424"/>
      <c r="D282" s="425"/>
      <c r="E282" s="429"/>
      <c r="F282" s="430"/>
      <c r="G282" s="432">
        <f t="shared" si="30"/>
        <v>0</v>
      </c>
    </row>
    <row r="283" spans="1:7" ht="16.5" customHeight="1" x14ac:dyDescent="0.2">
      <c r="A283" s="423"/>
      <c r="B283" s="418">
        <f t="shared" si="29"/>
        <v>0</v>
      </c>
      <c r="C283" s="424"/>
      <c r="D283" s="425"/>
      <c r="E283" s="429"/>
      <c r="F283" s="430"/>
      <c r="G283" s="432">
        <f t="shared" si="30"/>
        <v>0</v>
      </c>
    </row>
    <row r="284" spans="1:7" ht="16.5" customHeight="1" x14ac:dyDescent="0.2">
      <c r="A284" s="423"/>
      <c r="B284" s="418">
        <f t="shared" si="29"/>
        <v>0</v>
      </c>
      <c r="C284" s="424"/>
      <c r="D284" s="425"/>
      <c r="E284" s="429"/>
      <c r="F284" s="430"/>
      <c r="G284" s="432">
        <f t="shared" si="30"/>
        <v>0</v>
      </c>
    </row>
    <row r="285" spans="1:7" ht="16.5" customHeight="1" x14ac:dyDescent="0.2">
      <c r="A285" s="423"/>
      <c r="B285" s="418">
        <f t="shared" si="29"/>
        <v>0</v>
      </c>
      <c r="C285" s="424"/>
      <c r="D285" s="425"/>
      <c r="E285" s="435"/>
      <c r="F285" s="430"/>
      <c r="G285" s="432">
        <f t="shared" si="30"/>
        <v>0</v>
      </c>
    </row>
    <row r="286" spans="1:7" ht="16.5" customHeight="1" x14ac:dyDescent="0.2">
      <c r="A286" s="423"/>
      <c r="B286" s="418">
        <f t="shared" si="29"/>
        <v>0</v>
      </c>
      <c r="C286" s="424"/>
      <c r="D286" s="425"/>
      <c r="E286" s="429"/>
      <c r="F286" s="430"/>
      <c r="G286" s="432">
        <f t="shared" si="30"/>
        <v>0</v>
      </c>
    </row>
    <row r="287" spans="1:7" ht="16.5" customHeight="1" x14ac:dyDescent="0.2">
      <c r="A287" s="423"/>
      <c r="B287" s="418">
        <f t="shared" si="29"/>
        <v>0</v>
      </c>
      <c r="C287" s="424"/>
      <c r="D287" s="425"/>
      <c r="E287" s="429"/>
      <c r="F287" s="430"/>
      <c r="G287" s="432">
        <f t="shared" si="30"/>
        <v>0</v>
      </c>
    </row>
    <row r="288" spans="1:7" ht="16.5" customHeight="1" x14ac:dyDescent="0.2">
      <c r="A288" s="423"/>
      <c r="B288" s="418">
        <f t="shared" si="29"/>
        <v>0</v>
      </c>
      <c r="C288" s="424"/>
      <c r="D288" s="425"/>
      <c r="E288" s="429"/>
      <c r="F288" s="430"/>
      <c r="G288" s="432">
        <f t="shared" si="30"/>
        <v>0</v>
      </c>
    </row>
    <row r="289" spans="1:7" ht="16.5" customHeight="1" x14ac:dyDescent="0.2">
      <c r="A289" s="423"/>
      <c r="B289" s="418">
        <f t="shared" si="29"/>
        <v>0</v>
      </c>
      <c r="C289" s="424"/>
      <c r="D289" s="425"/>
      <c r="E289" s="429"/>
      <c r="F289" s="430"/>
      <c r="G289" s="432">
        <f t="shared" si="30"/>
        <v>0</v>
      </c>
    </row>
    <row r="290" spans="1:7" ht="16.5" customHeight="1" x14ac:dyDescent="0.2">
      <c r="A290" s="423"/>
      <c r="B290" s="418">
        <f t="shared" si="29"/>
        <v>0</v>
      </c>
      <c r="C290" s="424"/>
      <c r="D290" s="425"/>
      <c r="E290" s="429"/>
      <c r="F290" s="430"/>
      <c r="G290" s="432">
        <f t="shared" si="30"/>
        <v>0</v>
      </c>
    </row>
    <row r="291" spans="1:7" ht="16.5" customHeight="1" x14ac:dyDescent="0.2">
      <c r="A291" s="165"/>
      <c r="B291" s="160"/>
      <c r="C291" s="160"/>
      <c r="D291" s="156"/>
      <c r="E291" s="157"/>
      <c r="F291" s="166" t="s">
        <v>37</v>
      </c>
      <c r="G291" s="436">
        <f>SUBTOTAL(9,G280:G290)</f>
        <v>0</v>
      </c>
    </row>
    <row r="292" spans="1:7" ht="16.5" customHeight="1" x14ac:dyDescent="0.2">
      <c r="A292" s="165"/>
      <c r="B292" s="160"/>
      <c r="C292" s="167" t="s">
        <v>1706</v>
      </c>
      <c r="D292" s="156"/>
      <c r="E292" s="157"/>
      <c r="F292" s="158"/>
      <c r="G292" s="168"/>
    </row>
    <row r="293" spans="1:7" ht="16.5" customHeight="1" x14ac:dyDescent="0.2">
      <c r="A293" s="603" t="s">
        <v>681</v>
      </c>
      <c r="B293" s="604"/>
      <c r="C293" s="605" t="s">
        <v>0</v>
      </c>
      <c r="D293" s="605" t="s">
        <v>31</v>
      </c>
      <c r="E293" s="607" t="s">
        <v>32</v>
      </c>
      <c r="F293" s="609" t="s">
        <v>33</v>
      </c>
      <c r="G293" s="611" t="s">
        <v>34</v>
      </c>
    </row>
    <row r="294" spans="1:7" ht="16.5" customHeight="1" x14ac:dyDescent="0.2">
      <c r="A294" s="163" t="s">
        <v>682</v>
      </c>
      <c r="B294" s="164" t="s">
        <v>683</v>
      </c>
      <c r="C294" s="606"/>
      <c r="D294" s="606"/>
      <c r="E294" s="608"/>
      <c r="F294" s="610"/>
      <c r="G294" s="612"/>
    </row>
    <row r="295" spans="1:7" ht="16.5" customHeight="1" x14ac:dyDescent="0.2">
      <c r="A295" s="423"/>
      <c r="B295" s="418">
        <f>IF(A295=0,0,VLOOKUP(A295,Tabla_Indices,2,FALSE))</f>
        <v>0</v>
      </c>
      <c r="C295" s="424"/>
      <c r="D295" s="425"/>
      <c r="E295" s="429"/>
      <c r="F295" s="430"/>
      <c r="G295" s="432">
        <f>ROUND(E295*F295,2)</f>
        <v>0</v>
      </c>
    </row>
    <row r="296" spans="1:7" ht="16.5" customHeight="1" x14ac:dyDescent="0.2">
      <c r="A296" s="423"/>
      <c r="B296" s="418">
        <f>IF(A296=0,0,VLOOKUP(A296,Tabla_Indices,2,FALSE))</f>
        <v>0</v>
      </c>
      <c r="C296" s="424"/>
      <c r="D296" s="425"/>
      <c r="E296" s="435"/>
      <c r="F296" s="430"/>
      <c r="G296" s="432">
        <f t="shared" ref="G296" si="31">ROUND(E296*F296,2)</f>
        <v>0</v>
      </c>
    </row>
    <row r="297" spans="1:7" ht="16.5" customHeight="1" x14ac:dyDescent="0.2">
      <c r="A297" s="165"/>
      <c r="B297" s="160"/>
      <c r="C297" s="160"/>
      <c r="D297" s="156"/>
      <c r="E297" s="157"/>
      <c r="F297" s="166" t="s">
        <v>1707</v>
      </c>
      <c r="G297" s="436">
        <f>SUBTOTAL(9,G295:G296)</f>
        <v>0</v>
      </c>
    </row>
    <row r="298" spans="1:7" ht="16.5" customHeight="1" thickBot="1" x14ac:dyDescent="0.25">
      <c r="A298" s="170"/>
      <c r="B298" s="171"/>
      <c r="C298" s="172"/>
      <c r="D298" s="171"/>
      <c r="E298" s="173"/>
      <c r="F298" s="174"/>
      <c r="G298" s="175"/>
    </row>
    <row r="299" spans="1:7" ht="16.5" customHeight="1" thickBot="1" x14ac:dyDescent="0.25">
      <c r="A299" s="202">
        <f>B232</f>
        <v>4</v>
      </c>
      <c r="B299" s="201">
        <f>C232</f>
        <v>0</v>
      </c>
      <c r="C299" s="225"/>
      <c r="D299" s="225" t="s">
        <v>38</v>
      </c>
      <c r="E299" s="226"/>
      <c r="F299" s="437" t="str">
        <f>CONCATENATE("$/",G232)</f>
        <v>$/0</v>
      </c>
      <c r="G299" s="438">
        <f>SUBTOTAL(9,G255:G298)</f>
        <v>0</v>
      </c>
    </row>
    <row r="300" spans="1:7" ht="16.5" customHeight="1" thickTop="1" thickBot="1" x14ac:dyDescent="0.25"/>
    <row r="301" spans="1:7" ht="16.5" customHeight="1" thickTop="1" x14ac:dyDescent="0.2">
      <c r="A301" s="613" t="s">
        <v>40</v>
      </c>
      <c r="B301" s="614"/>
      <c r="C301" s="614"/>
      <c r="D301" s="614"/>
      <c r="E301" s="614"/>
      <c r="F301" s="614"/>
      <c r="G301" s="615"/>
    </row>
    <row r="302" spans="1:7" ht="16.5" customHeight="1" x14ac:dyDescent="0.2">
      <c r="A302" s="146" t="s">
        <v>819</v>
      </c>
      <c r="B302" s="147" t="str">
        <f>Comitente</f>
        <v>DIRECCIÓN PROVINCIAL DE VIALIDAD</v>
      </c>
      <c r="C302" s="148"/>
      <c r="D302" s="223"/>
      <c r="E302" s="223"/>
      <c r="F302" s="150"/>
      <c r="G302" s="151"/>
    </row>
    <row r="303" spans="1:7" ht="16.5" customHeight="1" x14ac:dyDescent="0.2">
      <c r="A303" s="146" t="s">
        <v>820</v>
      </c>
      <c r="B303" s="147">
        <f>Contratista</f>
        <v>0</v>
      </c>
      <c r="C303" s="152"/>
      <c r="D303" s="152"/>
      <c r="E303" s="152"/>
      <c r="F303" s="147"/>
      <c r="G303" s="153"/>
    </row>
    <row r="304" spans="1:7" ht="16.5" customHeight="1" x14ac:dyDescent="0.2">
      <c r="A304" s="146" t="s">
        <v>28</v>
      </c>
      <c r="B304" s="147">
        <f>Obra</f>
        <v>0</v>
      </c>
      <c r="C304" s="152"/>
      <c r="D304" s="152"/>
      <c r="E304" s="152"/>
      <c r="F304" s="147" t="s">
        <v>41</v>
      </c>
      <c r="G304" s="153">
        <f>Fecha_Base</f>
        <v>0</v>
      </c>
    </row>
    <row r="305" spans="1:7" ht="16.5" customHeight="1" x14ac:dyDescent="0.2">
      <c r="A305" s="154" t="s">
        <v>818</v>
      </c>
      <c r="B305" s="155">
        <f>Ubicación</f>
        <v>0</v>
      </c>
      <c r="C305" s="155"/>
      <c r="D305" s="156"/>
      <c r="E305" s="157"/>
      <c r="F305" s="158"/>
      <c r="G305" s="159"/>
    </row>
    <row r="306" spans="1:7" ht="16.5" customHeight="1" x14ac:dyDescent="0.2">
      <c r="A306" s="154" t="s">
        <v>42</v>
      </c>
      <c r="B306" s="470"/>
      <c r="C306" s="160" t="str">
        <f>IF(B306="","",VLOOKUP(B306,Tabla_CyP,2,FALSE))</f>
        <v/>
      </c>
      <c r="E306" s="157"/>
      <c r="F306" s="158"/>
      <c r="G306" s="159"/>
    </row>
    <row r="307" spans="1:7" ht="16.5" customHeight="1" x14ac:dyDescent="0.2">
      <c r="A307" s="154" t="s">
        <v>29</v>
      </c>
      <c r="B307" s="570">
        <v>5</v>
      </c>
      <c r="C307" s="160">
        <f>IF(B307=0,"",VLOOKUP(B307,Tabla_CyP,2,FALSE))</f>
        <v>0</v>
      </c>
      <c r="D307" s="156"/>
      <c r="E307" s="157"/>
      <c r="F307" s="155" t="s">
        <v>30</v>
      </c>
      <c r="G307" s="161">
        <f>IF(B307=0,"",VLOOKUP(B307,Tabla_CyP,4,FALSE))</f>
        <v>0</v>
      </c>
    </row>
    <row r="308" spans="1:7" ht="16.5" customHeight="1" x14ac:dyDescent="0.2">
      <c r="A308" s="154"/>
      <c r="B308" s="155"/>
      <c r="C308" s="160"/>
      <c r="D308" s="156"/>
      <c r="E308" s="157"/>
      <c r="F308" s="160"/>
      <c r="G308" s="162"/>
    </row>
    <row r="309" spans="1:7" ht="16.5" customHeight="1" x14ac:dyDescent="0.2">
      <c r="A309" s="412"/>
      <c r="B309" s="149"/>
      <c r="C309" s="413" t="s">
        <v>1695</v>
      </c>
      <c r="D309" s="149"/>
      <c r="E309" s="149"/>
      <c r="F309" s="149"/>
      <c r="G309" s="414"/>
    </row>
    <row r="310" spans="1:7" ht="16.5" customHeight="1" x14ac:dyDescent="0.2">
      <c r="A310" s="154"/>
      <c r="B310" s="215"/>
      <c r="C310" s="160"/>
      <c r="D310" s="156"/>
      <c r="E310" s="157"/>
      <c r="F310" s="155"/>
      <c r="G310" s="161"/>
    </row>
    <row r="311" spans="1:7" ht="16.5" customHeight="1" x14ac:dyDescent="0.2">
      <c r="A311" s="154"/>
      <c r="B311" s="215"/>
      <c r="C311" s="415" t="s">
        <v>1696</v>
      </c>
      <c r="D311" s="416" t="s">
        <v>32</v>
      </c>
      <c r="E311" s="416" t="s">
        <v>1697</v>
      </c>
      <c r="F311" s="416" t="s">
        <v>1698</v>
      </c>
      <c r="G311" s="417" t="s">
        <v>1699</v>
      </c>
    </row>
    <row r="312" spans="1:7" ht="16.5" customHeight="1" x14ac:dyDescent="0.2">
      <c r="A312" s="154"/>
      <c r="B312" s="215"/>
      <c r="C312" s="424"/>
      <c r="D312" s="429"/>
      <c r="E312" s="467"/>
      <c r="F312" s="430"/>
      <c r="G312" s="420">
        <f>ROUND(D312*F312,2)</f>
        <v>0</v>
      </c>
    </row>
    <row r="313" spans="1:7" ht="16.5" customHeight="1" x14ac:dyDescent="0.2">
      <c r="A313" s="154"/>
      <c r="B313" s="215"/>
      <c r="C313" s="424"/>
      <c r="D313" s="429"/>
      <c r="E313" s="467"/>
      <c r="F313" s="430"/>
      <c r="G313" s="420">
        <f>ROUND(D313*F313,2)</f>
        <v>0</v>
      </c>
    </row>
    <row r="314" spans="1:7" ht="16.5" customHeight="1" x14ac:dyDescent="0.2">
      <c r="A314" s="154"/>
      <c r="B314" s="215"/>
      <c r="C314" s="424"/>
      <c r="D314" s="429"/>
      <c r="E314" s="467"/>
      <c r="F314" s="430"/>
      <c r="G314" s="420">
        <f>ROUND(D314*F314,2)</f>
        <v>0</v>
      </c>
    </row>
    <row r="315" spans="1:7" ht="16.5" customHeight="1" x14ac:dyDescent="0.2">
      <c r="A315" s="154"/>
      <c r="B315" s="215"/>
      <c r="C315" s="424"/>
      <c r="D315" s="429"/>
      <c r="E315" s="467"/>
      <c r="F315" s="430"/>
      <c r="G315" s="420">
        <f>ROUND(D315*F315,2)</f>
        <v>0</v>
      </c>
    </row>
    <row r="316" spans="1:7" ht="16.5" customHeight="1" x14ac:dyDescent="0.2">
      <c r="A316" s="154"/>
      <c r="B316" s="215"/>
      <c r="C316" s="424"/>
      <c r="D316" s="429"/>
      <c r="E316" s="467"/>
      <c r="F316" s="430"/>
      <c r="G316" s="420">
        <f t="shared" ref="G316:G321" si="32">ROUND(D316*F316,2)</f>
        <v>0</v>
      </c>
    </row>
    <row r="317" spans="1:7" ht="16.5" customHeight="1" x14ac:dyDescent="0.2">
      <c r="A317" s="154"/>
      <c r="B317" s="215"/>
      <c r="C317" s="424"/>
      <c r="D317" s="429"/>
      <c r="E317" s="467"/>
      <c r="F317" s="430"/>
      <c r="G317" s="420">
        <f t="shared" si="32"/>
        <v>0</v>
      </c>
    </row>
    <row r="318" spans="1:7" ht="16.5" customHeight="1" x14ac:dyDescent="0.2">
      <c r="A318" s="154"/>
      <c r="B318" s="215"/>
      <c r="C318" s="424"/>
      <c r="D318" s="429"/>
      <c r="E318" s="467"/>
      <c r="F318" s="430"/>
      <c r="G318" s="420">
        <f t="shared" si="32"/>
        <v>0</v>
      </c>
    </row>
    <row r="319" spans="1:7" ht="16.5" customHeight="1" x14ac:dyDescent="0.2">
      <c r="A319" s="154"/>
      <c r="B319" s="215"/>
      <c r="C319" s="424"/>
      <c r="D319" s="429"/>
      <c r="E319" s="467"/>
      <c r="F319" s="430"/>
      <c r="G319" s="420">
        <f t="shared" si="32"/>
        <v>0</v>
      </c>
    </row>
    <row r="320" spans="1:7" ht="16.5" customHeight="1" x14ac:dyDescent="0.2">
      <c r="A320" s="154"/>
      <c r="B320" s="215"/>
      <c r="C320" s="424"/>
      <c r="D320" s="429"/>
      <c r="E320" s="467"/>
      <c r="F320" s="430"/>
      <c r="G320" s="420">
        <f t="shared" si="32"/>
        <v>0</v>
      </c>
    </row>
    <row r="321" spans="1:7" ht="16.5" customHeight="1" x14ac:dyDescent="0.2">
      <c r="A321" s="154"/>
      <c r="B321" s="215"/>
      <c r="C321" s="424"/>
      <c r="D321" s="429"/>
      <c r="E321" s="467"/>
      <c r="F321" s="430"/>
      <c r="G321" s="420">
        <f t="shared" si="32"/>
        <v>0</v>
      </c>
    </row>
    <row r="322" spans="1:7" ht="16.5" customHeight="1" thickBot="1" x14ac:dyDescent="0.25">
      <c r="A322" s="154"/>
      <c r="B322" s="215"/>
      <c r="C322" s="160"/>
      <c r="E322" s="222"/>
      <c r="F322" s="155"/>
      <c r="G322" s="161"/>
    </row>
    <row r="323" spans="1:7" ht="16.5" customHeight="1" thickBot="1" x14ac:dyDescent="0.25">
      <c r="A323" s="154"/>
      <c r="C323" s="421" t="s">
        <v>1700</v>
      </c>
      <c r="E323" s="222">
        <f>SUMPRODUCT(D312:D321,E312:E321)</f>
        <v>0</v>
      </c>
      <c r="F323" s="155" t="s">
        <v>1701</v>
      </c>
      <c r="G323" s="422">
        <f>SUM(G312:G321)</f>
        <v>0</v>
      </c>
    </row>
    <row r="324" spans="1:7" ht="16.5" customHeight="1" x14ac:dyDescent="0.2">
      <c r="A324" s="154"/>
      <c r="B324" s="215"/>
      <c r="C324" s="421"/>
      <c r="D324" s="222"/>
      <c r="E324" s="157"/>
      <c r="F324" s="155"/>
      <c r="G324" s="224"/>
    </row>
    <row r="325" spans="1:7" ht="16.5" customHeight="1" x14ac:dyDescent="0.2">
      <c r="A325" s="154"/>
      <c r="B325" s="215"/>
      <c r="C325" s="155" t="s">
        <v>1702</v>
      </c>
      <c r="D325" s="425"/>
      <c r="E325" s="559" t="str">
        <f>CONCATENATE(G307,"/día")</f>
        <v>0/día</v>
      </c>
      <c r="F325" s="155"/>
      <c r="G325" s="161"/>
    </row>
    <row r="326" spans="1:7" ht="16.5" customHeight="1" x14ac:dyDescent="0.2">
      <c r="A326" s="154"/>
      <c r="B326" s="215"/>
      <c r="C326" s="160"/>
      <c r="D326" s="156"/>
      <c r="E326" s="157"/>
      <c r="F326" s="155"/>
      <c r="G326" s="161"/>
    </row>
    <row r="327" spans="1:7" ht="16.5" customHeight="1" x14ac:dyDescent="0.2">
      <c r="A327" s="603" t="s">
        <v>681</v>
      </c>
      <c r="B327" s="604"/>
      <c r="C327" s="605" t="s">
        <v>0</v>
      </c>
      <c r="D327" s="607" t="s">
        <v>1703</v>
      </c>
      <c r="E327" s="607" t="s">
        <v>1715</v>
      </c>
      <c r="F327" s="609" t="s">
        <v>1054</v>
      </c>
      <c r="G327" s="611" t="s">
        <v>34</v>
      </c>
    </row>
    <row r="328" spans="1:7" ht="16.5" customHeight="1" x14ac:dyDescent="0.2">
      <c r="A328" s="163" t="s">
        <v>682</v>
      </c>
      <c r="B328" s="164" t="s">
        <v>683</v>
      </c>
      <c r="C328" s="606"/>
      <c r="D328" s="608"/>
      <c r="E328" s="608"/>
      <c r="F328" s="610"/>
      <c r="G328" s="612"/>
    </row>
    <row r="329" spans="1:7" ht="16.5" customHeight="1" x14ac:dyDescent="0.2">
      <c r="A329" s="165"/>
      <c r="B329" s="160"/>
      <c r="C329" s="167" t="s">
        <v>1704</v>
      </c>
      <c r="D329" s="157"/>
      <c r="E329" s="157"/>
      <c r="F329" s="160"/>
      <c r="G329" s="168"/>
    </row>
    <row r="330" spans="1:7" ht="16.5" customHeight="1" x14ac:dyDescent="0.2">
      <c r="A330" s="578" t="s">
        <v>1806</v>
      </c>
      <c r="B330" s="418" t="str">
        <f t="shared" ref="B330:B339" si="33">IF(A330=0,0,VLOOKUP(A330,Tabla_Indices,2,FALSE))</f>
        <v>Equipo - Amortización de equipo</v>
      </c>
      <c r="C330" s="424" t="s">
        <v>1821</v>
      </c>
      <c r="D330" s="579">
        <f>C_Amortización_Equipo</f>
        <v>0</v>
      </c>
      <c r="E330" s="472"/>
      <c r="F330" s="468">
        <f>IF(C330="",0,D325)</f>
        <v>0</v>
      </c>
      <c r="G330" s="426">
        <f>IF(F330=0,0,ROUND(E330/F330,2))</f>
        <v>0</v>
      </c>
    </row>
    <row r="331" spans="1:7" ht="16.5" customHeight="1" x14ac:dyDescent="0.2">
      <c r="A331" s="578" t="s">
        <v>1806</v>
      </c>
      <c r="B331" s="418" t="str">
        <f t="shared" si="33"/>
        <v>Equipo - Amortización de equipo</v>
      </c>
      <c r="C331" s="424" t="s">
        <v>1811</v>
      </c>
      <c r="D331" s="579">
        <f>C_Interés_Equipo</f>
        <v>0</v>
      </c>
      <c r="E331" s="472"/>
      <c r="F331" s="468">
        <f>IF(C331="",0,D325)</f>
        <v>0</v>
      </c>
      <c r="G331" s="426">
        <f t="shared" ref="G331:G339" si="34">IF(F331=0,0,ROUND(E331/F331,2))</f>
        <v>0</v>
      </c>
    </row>
    <row r="332" spans="1:7" ht="16.5" customHeight="1" x14ac:dyDescent="0.2">
      <c r="A332" s="578" t="s">
        <v>1807</v>
      </c>
      <c r="B332" s="418" t="str">
        <f t="shared" si="33"/>
        <v xml:space="preserve">Accesorios y repuestos para máquinas de uso especial                 </v>
      </c>
      <c r="C332" s="428" t="s">
        <v>1721</v>
      </c>
      <c r="D332" s="579">
        <f>C_Reparaciones_Repuestos_Equipos</f>
        <v>0</v>
      </c>
      <c r="E332" s="472"/>
      <c r="F332" s="468">
        <f>IF(C332="",0,D325)</f>
        <v>0</v>
      </c>
      <c r="G332" s="426">
        <f t="shared" si="34"/>
        <v>0</v>
      </c>
    </row>
    <row r="333" spans="1:7" ht="16.5" customHeight="1" x14ac:dyDescent="0.2">
      <c r="A333" s="578" t="s">
        <v>1809</v>
      </c>
      <c r="B333" s="418" t="str">
        <f t="shared" si="33"/>
        <v xml:space="preserve">Gas oil                                                                </v>
      </c>
      <c r="C333" s="428" t="s">
        <v>982</v>
      </c>
      <c r="D333" s="579">
        <f>C_Combustible_Equipos</f>
        <v>0</v>
      </c>
      <c r="E333" s="472"/>
      <c r="F333" s="468">
        <f>IF(C333="",0,D325)</f>
        <v>0</v>
      </c>
      <c r="G333" s="426">
        <f t="shared" si="34"/>
        <v>0</v>
      </c>
    </row>
    <row r="334" spans="1:7" ht="16.5" customHeight="1" x14ac:dyDescent="0.2">
      <c r="A334" s="578" t="s">
        <v>1810</v>
      </c>
      <c r="B334" s="418" t="str">
        <f t="shared" si="33"/>
        <v xml:space="preserve">Aceites lubricantes                                                    </v>
      </c>
      <c r="C334" s="428" t="s">
        <v>1808</v>
      </c>
      <c r="D334" s="579">
        <f>C_Lubricantes_Equipos</f>
        <v>0</v>
      </c>
      <c r="E334" s="472"/>
      <c r="F334" s="468">
        <f>IF(C334="",0,D325)</f>
        <v>0</v>
      </c>
      <c r="G334" s="426">
        <f t="shared" si="34"/>
        <v>0</v>
      </c>
    </row>
    <row r="335" spans="1:7" ht="16.5" customHeight="1" x14ac:dyDescent="0.2">
      <c r="A335" s="578"/>
      <c r="B335" s="418">
        <f t="shared" si="33"/>
        <v>0</v>
      </c>
      <c r="C335" s="428"/>
      <c r="D335" s="471"/>
      <c r="E335" s="430"/>
      <c r="F335" s="468">
        <f>IF(C335="",0,D325)</f>
        <v>0</v>
      </c>
      <c r="G335" s="426">
        <f t="shared" si="34"/>
        <v>0</v>
      </c>
    </row>
    <row r="336" spans="1:7" ht="16.5" customHeight="1" x14ac:dyDescent="0.2">
      <c r="A336" s="578"/>
      <c r="B336" s="418">
        <f t="shared" si="33"/>
        <v>0</v>
      </c>
      <c r="C336" s="428"/>
      <c r="D336" s="425"/>
      <c r="E336" s="471"/>
      <c r="F336" s="468">
        <f>IF(C336="",0,D325)</f>
        <v>0</v>
      </c>
      <c r="G336" s="426">
        <f t="shared" si="34"/>
        <v>0</v>
      </c>
    </row>
    <row r="337" spans="1:7" ht="16.5" customHeight="1" x14ac:dyDescent="0.2">
      <c r="A337" s="578"/>
      <c r="B337" s="418">
        <f t="shared" si="33"/>
        <v>0</v>
      </c>
      <c r="C337" s="428"/>
      <c r="D337" s="425"/>
      <c r="E337" s="471"/>
      <c r="F337" s="468">
        <f>IF(C337="",0,D325)</f>
        <v>0</v>
      </c>
      <c r="G337" s="426">
        <f t="shared" si="34"/>
        <v>0</v>
      </c>
    </row>
    <row r="338" spans="1:7" ht="16.5" customHeight="1" x14ac:dyDescent="0.2">
      <c r="A338" s="578"/>
      <c r="B338" s="418">
        <f t="shared" si="33"/>
        <v>0</v>
      </c>
      <c r="C338" s="428"/>
      <c r="D338" s="425"/>
      <c r="E338" s="429"/>
      <c r="F338" s="468">
        <f>IF(C338="",0,D325)</f>
        <v>0</v>
      </c>
      <c r="G338" s="426">
        <f t="shared" si="34"/>
        <v>0</v>
      </c>
    </row>
    <row r="339" spans="1:7" ht="16.5" customHeight="1" x14ac:dyDescent="0.2">
      <c r="A339" s="578"/>
      <c r="B339" s="418">
        <f t="shared" si="33"/>
        <v>0</v>
      </c>
      <c r="C339" s="424"/>
      <c r="D339" s="425"/>
      <c r="E339" s="429"/>
      <c r="F339" s="468">
        <f>IF(C339="",0,D325)</f>
        <v>0</v>
      </c>
      <c r="G339" s="426">
        <f t="shared" si="34"/>
        <v>0</v>
      </c>
    </row>
    <row r="340" spans="1:7" ht="16.5" customHeight="1" x14ac:dyDescent="0.2">
      <c r="A340" s="169"/>
      <c r="B340" s="156"/>
      <c r="C340" s="160"/>
      <c r="D340" s="156"/>
      <c r="E340" s="157"/>
      <c r="F340" s="166" t="s">
        <v>35</v>
      </c>
      <c r="G340" s="431">
        <f>SUBTOTAL(9,G330:G339)</f>
        <v>0</v>
      </c>
    </row>
    <row r="341" spans="1:7" ht="16.5" customHeight="1" x14ac:dyDescent="0.2">
      <c r="A341" s="165"/>
      <c r="B341" s="160"/>
      <c r="C341" s="167" t="s">
        <v>821</v>
      </c>
      <c r="D341" s="156"/>
      <c r="E341" s="157"/>
      <c r="F341" s="158"/>
      <c r="G341" s="168"/>
    </row>
    <row r="342" spans="1:7" ht="16.5" customHeight="1" x14ac:dyDescent="0.2">
      <c r="A342" s="603" t="s">
        <v>681</v>
      </c>
      <c r="B342" s="604"/>
      <c r="C342" s="605" t="s">
        <v>0</v>
      </c>
      <c r="D342" s="607" t="s">
        <v>32</v>
      </c>
      <c r="E342" s="607" t="s">
        <v>1715</v>
      </c>
      <c r="F342" s="609" t="s">
        <v>1054</v>
      </c>
      <c r="G342" s="611" t="s">
        <v>34</v>
      </c>
    </row>
    <row r="343" spans="1:7" ht="16.5" customHeight="1" x14ac:dyDescent="0.2">
      <c r="A343" s="163" t="s">
        <v>682</v>
      </c>
      <c r="B343" s="164" t="s">
        <v>683</v>
      </c>
      <c r="C343" s="606"/>
      <c r="D343" s="608"/>
      <c r="E343" s="608"/>
      <c r="F343" s="610"/>
      <c r="G343" s="612"/>
    </row>
    <row r="344" spans="1:7" ht="16.5" customHeight="1" x14ac:dyDescent="0.2">
      <c r="A344" s="423" t="s">
        <v>1822</v>
      </c>
      <c r="B344" s="418" t="str">
        <f t="shared" ref="B344:B350" si="35">IF(A344=0,0,VLOOKUP(A344,Tabla_Indices,2,FALSE))</f>
        <v>Oficial Especializado</v>
      </c>
      <c r="C344" s="427" t="s">
        <v>1723</v>
      </c>
      <c r="D344" s="425"/>
      <c r="E344" s="429"/>
      <c r="F344" s="419">
        <f>D325</f>
        <v>0</v>
      </c>
      <c r="G344" s="432">
        <f>IF(F344=0,0,ROUND(D344*E344/F344,2))</f>
        <v>0</v>
      </c>
    </row>
    <row r="345" spans="1:7" ht="16.5" customHeight="1" x14ac:dyDescent="0.2">
      <c r="A345" s="423" t="s">
        <v>1823</v>
      </c>
      <c r="B345" s="418" t="str">
        <f t="shared" si="35"/>
        <v xml:space="preserve">Oficial </v>
      </c>
      <c r="C345" s="424" t="s">
        <v>1724</v>
      </c>
      <c r="D345" s="425"/>
      <c r="E345" s="429"/>
      <c r="F345" s="419">
        <f>D325</f>
        <v>0</v>
      </c>
      <c r="G345" s="432">
        <f t="shared" ref="G345:G350" si="36">IF(F345=0,0,ROUND(D345*E345/F345,2))</f>
        <v>0</v>
      </c>
    </row>
    <row r="346" spans="1:7" ht="16.5" customHeight="1" x14ac:dyDescent="0.2">
      <c r="A346" s="423" t="s">
        <v>1824</v>
      </c>
      <c r="B346" s="418" t="str">
        <f t="shared" si="35"/>
        <v>Ayudante</v>
      </c>
      <c r="C346" s="424" t="s">
        <v>1725</v>
      </c>
      <c r="D346" s="425"/>
      <c r="E346" s="429"/>
      <c r="F346" s="419">
        <f>D325</f>
        <v>0</v>
      </c>
      <c r="G346" s="432">
        <f t="shared" si="36"/>
        <v>0</v>
      </c>
    </row>
    <row r="347" spans="1:7" ht="16.5" customHeight="1" x14ac:dyDescent="0.2">
      <c r="A347" s="423" t="s">
        <v>1824</v>
      </c>
      <c r="B347" s="418" t="str">
        <f t="shared" si="35"/>
        <v>Ayudante</v>
      </c>
      <c r="C347" s="424" t="s">
        <v>825</v>
      </c>
      <c r="D347" s="425"/>
      <c r="E347" s="429"/>
      <c r="F347" s="419">
        <f>D325</f>
        <v>0</v>
      </c>
      <c r="G347" s="432">
        <f t="shared" si="36"/>
        <v>0</v>
      </c>
    </row>
    <row r="348" spans="1:7" ht="16.5" customHeight="1" x14ac:dyDescent="0.2">
      <c r="A348" s="423"/>
      <c r="B348" s="418">
        <f t="shared" si="35"/>
        <v>0</v>
      </c>
      <c r="C348" s="424"/>
      <c r="D348" s="425"/>
      <c r="E348" s="429"/>
      <c r="F348" s="419"/>
      <c r="G348" s="432">
        <f t="shared" si="36"/>
        <v>0</v>
      </c>
    </row>
    <row r="349" spans="1:7" ht="16.5" customHeight="1" x14ac:dyDescent="0.2">
      <c r="A349" s="423" t="s">
        <v>1825</v>
      </c>
      <c r="B349" s="418" t="str">
        <f t="shared" si="35"/>
        <v>Sereno</v>
      </c>
      <c r="C349" s="424" t="s">
        <v>1726</v>
      </c>
      <c r="D349" s="433"/>
      <c r="E349" s="571"/>
      <c r="F349" s="419">
        <f>D325</f>
        <v>0</v>
      </c>
      <c r="G349" s="432">
        <f t="shared" si="36"/>
        <v>0</v>
      </c>
    </row>
    <row r="350" spans="1:7" ht="16.5" customHeight="1" x14ac:dyDescent="0.2">
      <c r="A350" s="423"/>
      <c r="B350" s="418">
        <f t="shared" si="35"/>
        <v>0</v>
      </c>
      <c r="C350" s="418"/>
      <c r="D350" s="469"/>
      <c r="E350" s="419"/>
      <c r="F350" s="419">
        <f>D325</f>
        <v>0</v>
      </c>
      <c r="G350" s="432">
        <f t="shared" si="36"/>
        <v>0</v>
      </c>
    </row>
    <row r="351" spans="1:7" ht="16.5" customHeight="1" x14ac:dyDescent="0.2">
      <c r="A351" s="169"/>
      <c r="B351" s="156"/>
      <c r="C351" s="160"/>
      <c r="D351" s="156"/>
      <c r="E351" s="157"/>
      <c r="F351" s="166" t="s">
        <v>36</v>
      </c>
      <c r="G351" s="434">
        <f>SUBTOTAL(9,G344:G350)</f>
        <v>0</v>
      </c>
    </row>
    <row r="352" spans="1:7" ht="16.5" customHeight="1" x14ac:dyDescent="0.2">
      <c r="A352" s="165"/>
      <c r="B352" s="160"/>
      <c r="C352" s="167" t="s">
        <v>1705</v>
      </c>
      <c r="D352" s="156"/>
      <c r="E352" s="157"/>
      <c r="F352" s="158"/>
      <c r="G352" s="168"/>
    </row>
    <row r="353" spans="1:7" ht="16.5" customHeight="1" x14ac:dyDescent="0.2">
      <c r="A353" s="603" t="s">
        <v>681</v>
      </c>
      <c r="B353" s="604"/>
      <c r="C353" s="605" t="s">
        <v>0</v>
      </c>
      <c r="D353" s="605" t="s">
        <v>31</v>
      </c>
      <c r="E353" s="607" t="s">
        <v>32</v>
      </c>
      <c r="F353" s="609" t="s">
        <v>33</v>
      </c>
      <c r="G353" s="611" t="s">
        <v>34</v>
      </c>
    </row>
    <row r="354" spans="1:7" ht="16.5" customHeight="1" x14ac:dyDescent="0.2">
      <c r="A354" s="163" t="s">
        <v>682</v>
      </c>
      <c r="B354" s="164" t="s">
        <v>683</v>
      </c>
      <c r="C354" s="606"/>
      <c r="D354" s="606"/>
      <c r="E354" s="608"/>
      <c r="F354" s="610"/>
      <c r="G354" s="612"/>
    </row>
    <row r="355" spans="1:7" ht="16.5" customHeight="1" x14ac:dyDescent="0.2">
      <c r="A355" s="423"/>
      <c r="B355" s="418">
        <f t="shared" ref="B355:B365" si="37">IF(A355=0,0,VLOOKUP(A355,Tabla_Indices,2,FALSE))</f>
        <v>0</v>
      </c>
      <c r="C355" s="424"/>
      <c r="D355" s="425"/>
      <c r="E355" s="429"/>
      <c r="F355" s="430"/>
      <c r="G355" s="432">
        <f>ROUND(E355*F355,2)</f>
        <v>0</v>
      </c>
    </row>
    <row r="356" spans="1:7" ht="16.5" customHeight="1" x14ac:dyDescent="0.2">
      <c r="A356" s="423"/>
      <c r="B356" s="418">
        <f t="shared" si="37"/>
        <v>0</v>
      </c>
      <c r="C356" s="424"/>
      <c r="D356" s="425"/>
      <c r="E356" s="429"/>
      <c r="F356" s="430"/>
      <c r="G356" s="432">
        <f t="shared" ref="G356:G365" si="38">ROUND(E356*F356,2)</f>
        <v>0</v>
      </c>
    </row>
    <row r="357" spans="1:7" ht="16.5" customHeight="1" x14ac:dyDescent="0.2">
      <c r="A357" s="423"/>
      <c r="B357" s="418">
        <f t="shared" si="37"/>
        <v>0</v>
      </c>
      <c r="C357" s="424"/>
      <c r="D357" s="425"/>
      <c r="E357" s="429"/>
      <c r="F357" s="430"/>
      <c r="G357" s="432">
        <f t="shared" si="38"/>
        <v>0</v>
      </c>
    </row>
    <row r="358" spans="1:7" ht="16.5" customHeight="1" x14ac:dyDescent="0.2">
      <c r="A358" s="423"/>
      <c r="B358" s="418">
        <f t="shared" si="37"/>
        <v>0</v>
      </c>
      <c r="C358" s="424"/>
      <c r="D358" s="425"/>
      <c r="E358" s="429"/>
      <c r="F358" s="430"/>
      <c r="G358" s="432">
        <f t="shared" si="38"/>
        <v>0</v>
      </c>
    </row>
    <row r="359" spans="1:7" ht="16.5" customHeight="1" x14ac:dyDescent="0.2">
      <c r="A359" s="423"/>
      <c r="B359" s="418">
        <f t="shared" si="37"/>
        <v>0</v>
      </c>
      <c r="C359" s="424"/>
      <c r="D359" s="425"/>
      <c r="E359" s="429"/>
      <c r="F359" s="430"/>
      <c r="G359" s="432">
        <f t="shared" si="38"/>
        <v>0</v>
      </c>
    </row>
    <row r="360" spans="1:7" ht="16.5" customHeight="1" x14ac:dyDescent="0.2">
      <c r="A360" s="423"/>
      <c r="B360" s="418">
        <f t="shared" si="37"/>
        <v>0</v>
      </c>
      <c r="C360" s="424"/>
      <c r="D360" s="425"/>
      <c r="E360" s="435"/>
      <c r="F360" s="430"/>
      <c r="G360" s="432">
        <f t="shared" si="38"/>
        <v>0</v>
      </c>
    </row>
    <row r="361" spans="1:7" ht="16.5" customHeight="1" x14ac:dyDescent="0.2">
      <c r="A361" s="423"/>
      <c r="B361" s="418">
        <f t="shared" si="37"/>
        <v>0</v>
      </c>
      <c r="C361" s="424"/>
      <c r="D361" s="425"/>
      <c r="E361" s="429"/>
      <c r="F361" s="430"/>
      <c r="G361" s="432">
        <f t="shared" si="38"/>
        <v>0</v>
      </c>
    </row>
    <row r="362" spans="1:7" ht="16.5" customHeight="1" x14ac:dyDescent="0.2">
      <c r="A362" s="423"/>
      <c r="B362" s="418">
        <f t="shared" si="37"/>
        <v>0</v>
      </c>
      <c r="C362" s="424"/>
      <c r="D362" s="425"/>
      <c r="E362" s="429"/>
      <c r="F362" s="430"/>
      <c r="G362" s="432">
        <f t="shared" si="38"/>
        <v>0</v>
      </c>
    </row>
    <row r="363" spans="1:7" ht="16.5" customHeight="1" x14ac:dyDescent="0.2">
      <c r="A363" s="423"/>
      <c r="B363" s="418">
        <f t="shared" si="37"/>
        <v>0</v>
      </c>
      <c r="C363" s="424"/>
      <c r="D363" s="425"/>
      <c r="E363" s="429"/>
      <c r="F363" s="430"/>
      <c r="G363" s="432">
        <f t="shared" si="38"/>
        <v>0</v>
      </c>
    </row>
    <row r="364" spans="1:7" ht="16.5" customHeight="1" x14ac:dyDescent="0.2">
      <c r="A364" s="423"/>
      <c r="B364" s="418">
        <f t="shared" si="37"/>
        <v>0</v>
      </c>
      <c r="C364" s="424"/>
      <c r="D364" s="425"/>
      <c r="E364" s="429"/>
      <c r="F364" s="430"/>
      <c r="G364" s="432">
        <f t="shared" si="38"/>
        <v>0</v>
      </c>
    </row>
    <row r="365" spans="1:7" ht="16.5" customHeight="1" x14ac:dyDescent="0.2">
      <c r="A365" s="423"/>
      <c r="B365" s="418">
        <f t="shared" si="37"/>
        <v>0</v>
      </c>
      <c r="C365" s="424"/>
      <c r="D365" s="425"/>
      <c r="E365" s="429"/>
      <c r="F365" s="430"/>
      <c r="G365" s="432">
        <f t="shared" si="38"/>
        <v>0</v>
      </c>
    </row>
    <row r="366" spans="1:7" ht="16.5" customHeight="1" x14ac:dyDescent="0.2">
      <c r="A366" s="165"/>
      <c r="B366" s="160"/>
      <c r="C366" s="160"/>
      <c r="D366" s="156"/>
      <c r="E366" s="157"/>
      <c r="F366" s="166" t="s">
        <v>37</v>
      </c>
      <c r="G366" s="436">
        <f>SUBTOTAL(9,G355:G365)</f>
        <v>0</v>
      </c>
    </row>
    <row r="367" spans="1:7" ht="16.5" customHeight="1" x14ac:dyDescent="0.2">
      <c r="A367" s="165"/>
      <c r="B367" s="160"/>
      <c r="C367" s="167" t="s">
        <v>1706</v>
      </c>
      <c r="D367" s="156"/>
      <c r="E367" s="157"/>
      <c r="F367" s="158"/>
      <c r="G367" s="168"/>
    </row>
    <row r="368" spans="1:7" ht="16.5" customHeight="1" x14ac:dyDescent="0.2">
      <c r="A368" s="603" t="s">
        <v>681</v>
      </c>
      <c r="B368" s="604"/>
      <c r="C368" s="605" t="s">
        <v>0</v>
      </c>
      <c r="D368" s="605" t="s">
        <v>31</v>
      </c>
      <c r="E368" s="607" t="s">
        <v>32</v>
      </c>
      <c r="F368" s="609" t="s">
        <v>33</v>
      </c>
      <c r="G368" s="611" t="s">
        <v>34</v>
      </c>
    </row>
    <row r="369" spans="1:7" ht="16.5" customHeight="1" x14ac:dyDescent="0.2">
      <c r="A369" s="163" t="s">
        <v>682</v>
      </c>
      <c r="B369" s="164" t="s">
        <v>683</v>
      </c>
      <c r="C369" s="606"/>
      <c r="D369" s="606"/>
      <c r="E369" s="608"/>
      <c r="F369" s="610"/>
      <c r="G369" s="612"/>
    </row>
    <row r="370" spans="1:7" ht="16.5" customHeight="1" x14ac:dyDescent="0.2">
      <c r="A370" s="423"/>
      <c r="B370" s="418">
        <f>IF(A370=0,0,VLOOKUP(A370,Tabla_Indices,2,FALSE))</f>
        <v>0</v>
      </c>
      <c r="C370" s="424"/>
      <c r="D370" s="425"/>
      <c r="E370" s="429"/>
      <c r="F370" s="430"/>
      <c r="G370" s="432">
        <f>ROUND(E370*F370,2)</f>
        <v>0</v>
      </c>
    </row>
    <row r="371" spans="1:7" ht="16.5" customHeight="1" x14ac:dyDescent="0.2">
      <c r="A371" s="423"/>
      <c r="B371" s="418">
        <f>IF(A371=0,0,VLOOKUP(A371,Tabla_Indices,2,FALSE))</f>
        <v>0</v>
      </c>
      <c r="C371" s="424"/>
      <c r="D371" s="425"/>
      <c r="E371" s="435"/>
      <c r="F371" s="430"/>
      <c r="G371" s="432">
        <f t="shared" ref="G371" si="39">ROUND(E371*F371,2)</f>
        <v>0</v>
      </c>
    </row>
    <row r="372" spans="1:7" ht="16.5" customHeight="1" x14ac:dyDescent="0.2">
      <c r="A372" s="165"/>
      <c r="B372" s="160"/>
      <c r="C372" s="160"/>
      <c r="D372" s="156"/>
      <c r="E372" s="157"/>
      <c r="F372" s="166" t="s">
        <v>1707</v>
      </c>
      <c r="G372" s="436">
        <f>SUBTOTAL(9,G370:G371)</f>
        <v>0</v>
      </c>
    </row>
    <row r="373" spans="1:7" ht="16.5" customHeight="1" thickBot="1" x14ac:dyDescent="0.25">
      <c r="A373" s="170"/>
      <c r="B373" s="171"/>
      <c r="C373" s="172"/>
      <c r="D373" s="171"/>
      <c r="E373" s="173"/>
      <c r="F373" s="174"/>
      <c r="G373" s="175"/>
    </row>
    <row r="374" spans="1:7" ht="16.5" customHeight="1" thickBot="1" x14ac:dyDescent="0.25">
      <c r="A374" s="202">
        <f>B307</f>
        <v>5</v>
      </c>
      <c r="B374" s="201">
        <f>C307</f>
        <v>0</v>
      </c>
      <c r="C374" s="225"/>
      <c r="D374" s="225" t="s">
        <v>38</v>
      </c>
      <c r="E374" s="226"/>
      <c r="F374" s="437" t="str">
        <f>CONCATENATE("$/",G307)</f>
        <v>$/0</v>
      </c>
      <c r="G374" s="438">
        <f>SUBTOTAL(9,G330:G373)</f>
        <v>0</v>
      </c>
    </row>
    <row r="375" spans="1:7" ht="16.5" customHeight="1" thickTop="1" thickBot="1" x14ac:dyDescent="0.25"/>
    <row r="376" spans="1:7" ht="16.5" customHeight="1" thickTop="1" x14ac:dyDescent="0.2">
      <c r="A376" s="613" t="s">
        <v>40</v>
      </c>
      <c r="B376" s="614"/>
      <c r="C376" s="614"/>
      <c r="D376" s="614"/>
      <c r="E376" s="614"/>
      <c r="F376" s="614"/>
      <c r="G376" s="615"/>
    </row>
    <row r="377" spans="1:7" ht="16.5" customHeight="1" x14ac:dyDescent="0.2">
      <c r="A377" s="146" t="s">
        <v>819</v>
      </c>
      <c r="B377" s="147" t="str">
        <f>Comitente</f>
        <v>DIRECCIÓN PROVINCIAL DE VIALIDAD</v>
      </c>
      <c r="C377" s="148"/>
      <c r="D377" s="223"/>
      <c r="E377" s="223"/>
      <c r="F377" s="150"/>
      <c r="G377" s="151"/>
    </row>
    <row r="378" spans="1:7" ht="16.5" customHeight="1" x14ac:dyDescent="0.2">
      <c r="A378" s="146" t="s">
        <v>820</v>
      </c>
      <c r="B378" s="147">
        <f>Contratista</f>
        <v>0</v>
      </c>
      <c r="C378" s="152"/>
      <c r="D378" s="152"/>
      <c r="E378" s="152"/>
      <c r="F378" s="147"/>
      <c r="G378" s="153"/>
    </row>
    <row r="379" spans="1:7" ht="16.5" customHeight="1" x14ac:dyDescent="0.2">
      <c r="A379" s="146" t="s">
        <v>28</v>
      </c>
      <c r="B379" s="147">
        <f>Obra</f>
        <v>0</v>
      </c>
      <c r="C379" s="152"/>
      <c r="D379" s="152"/>
      <c r="E379" s="152"/>
      <c r="F379" s="147" t="s">
        <v>41</v>
      </c>
      <c r="G379" s="153">
        <f>Fecha_Base</f>
        <v>0</v>
      </c>
    </row>
    <row r="380" spans="1:7" ht="16.5" customHeight="1" x14ac:dyDescent="0.2">
      <c r="A380" s="154" t="s">
        <v>818</v>
      </c>
      <c r="B380" s="155">
        <f>Ubicación</f>
        <v>0</v>
      </c>
      <c r="C380" s="155"/>
      <c r="D380" s="156"/>
      <c r="E380" s="157"/>
      <c r="F380" s="158"/>
      <c r="G380" s="159"/>
    </row>
    <row r="381" spans="1:7" ht="16.5" customHeight="1" x14ac:dyDescent="0.2">
      <c r="A381" s="154" t="s">
        <v>42</v>
      </c>
      <c r="B381" s="470"/>
      <c r="C381" s="160" t="str">
        <f>IF(B381="","",VLOOKUP(B381,Tabla_CyP,2,FALSE))</f>
        <v/>
      </c>
      <c r="E381" s="157"/>
      <c r="F381" s="158"/>
      <c r="G381" s="159"/>
    </row>
    <row r="382" spans="1:7" ht="16.5" customHeight="1" x14ac:dyDescent="0.2">
      <c r="A382" s="154" t="s">
        <v>29</v>
      </c>
      <c r="B382" s="570">
        <v>6</v>
      </c>
      <c r="C382" s="160">
        <f>IF(B382=0,"",VLOOKUP(B382,Tabla_CyP,2,FALSE))</f>
        <v>0</v>
      </c>
      <c r="D382" s="156"/>
      <c r="E382" s="157"/>
      <c r="F382" s="155" t="s">
        <v>30</v>
      </c>
      <c r="G382" s="161">
        <f>IF(B382=0,"",VLOOKUP(B382,Tabla_CyP,4,FALSE))</f>
        <v>0</v>
      </c>
    </row>
    <row r="383" spans="1:7" ht="16.5" customHeight="1" x14ac:dyDescent="0.2">
      <c r="A383" s="154"/>
      <c r="B383" s="155"/>
      <c r="C383" s="160"/>
      <c r="D383" s="156"/>
      <c r="E383" s="157"/>
      <c r="F383" s="160"/>
      <c r="G383" s="162"/>
    </row>
    <row r="384" spans="1:7" ht="16.5" customHeight="1" x14ac:dyDescent="0.2">
      <c r="A384" s="412"/>
      <c r="B384" s="149"/>
      <c r="C384" s="413" t="s">
        <v>1695</v>
      </c>
      <c r="D384" s="149"/>
      <c r="E384" s="149"/>
      <c r="F384" s="149"/>
      <c r="G384" s="414"/>
    </row>
    <row r="385" spans="1:7" ht="16.5" customHeight="1" x14ac:dyDescent="0.2">
      <c r="A385" s="154"/>
      <c r="B385" s="215"/>
      <c r="C385" s="160"/>
      <c r="D385" s="156"/>
      <c r="E385" s="157"/>
      <c r="F385" s="155"/>
      <c r="G385" s="161"/>
    </row>
    <row r="386" spans="1:7" ht="16.5" customHeight="1" x14ac:dyDescent="0.2">
      <c r="A386" s="154"/>
      <c r="B386" s="215"/>
      <c r="C386" s="415" t="s">
        <v>1696</v>
      </c>
      <c r="D386" s="416" t="s">
        <v>32</v>
      </c>
      <c r="E386" s="416" t="s">
        <v>1697</v>
      </c>
      <c r="F386" s="416" t="s">
        <v>1698</v>
      </c>
      <c r="G386" s="417" t="s">
        <v>1699</v>
      </c>
    </row>
    <row r="387" spans="1:7" ht="16.5" customHeight="1" x14ac:dyDescent="0.2">
      <c r="A387" s="154"/>
      <c r="B387" s="215"/>
      <c r="C387" s="424"/>
      <c r="D387" s="429"/>
      <c r="E387" s="467"/>
      <c r="F387" s="430"/>
      <c r="G387" s="420">
        <f>ROUND(D387*F387,2)</f>
        <v>0</v>
      </c>
    </row>
    <row r="388" spans="1:7" ht="16.5" customHeight="1" x14ac:dyDescent="0.2">
      <c r="A388" s="154"/>
      <c r="B388" s="215"/>
      <c r="C388" s="424"/>
      <c r="D388" s="429"/>
      <c r="E388" s="467"/>
      <c r="F388" s="430"/>
      <c r="G388" s="420">
        <f>ROUND(D388*F388,2)</f>
        <v>0</v>
      </c>
    </row>
    <row r="389" spans="1:7" ht="16.5" customHeight="1" x14ac:dyDescent="0.2">
      <c r="A389" s="154"/>
      <c r="B389" s="215"/>
      <c r="C389" s="424"/>
      <c r="D389" s="429"/>
      <c r="E389" s="467"/>
      <c r="F389" s="430"/>
      <c r="G389" s="420">
        <f>ROUND(D389*F389,2)</f>
        <v>0</v>
      </c>
    </row>
    <row r="390" spans="1:7" ht="16.5" customHeight="1" x14ac:dyDescent="0.2">
      <c r="A390" s="154"/>
      <c r="B390" s="215"/>
      <c r="C390" s="424"/>
      <c r="D390" s="429"/>
      <c r="E390" s="467"/>
      <c r="F390" s="430"/>
      <c r="G390" s="420">
        <f>ROUND(D390*F390,2)</f>
        <v>0</v>
      </c>
    </row>
    <row r="391" spans="1:7" ht="16.5" customHeight="1" x14ac:dyDescent="0.2">
      <c r="A391" s="154"/>
      <c r="B391" s="215"/>
      <c r="C391" s="424"/>
      <c r="D391" s="429"/>
      <c r="E391" s="467"/>
      <c r="F391" s="430"/>
      <c r="G391" s="420">
        <f t="shared" ref="G391:G396" si="40">ROUND(D391*F391,2)</f>
        <v>0</v>
      </c>
    </row>
    <row r="392" spans="1:7" ht="16.5" customHeight="1" x14ac:dyDescent="0.2">
      <c r="A392" s="154"/>
      <c r="B392" s="215"/>
      <c r="C392" s="424"/>
      <c r="D392" s="429"/>
      <c r="E392" s="467"/>
      <c r="F392" s="430"/>
      <c r="G392" s="420">
        <f t="shared" si="40"/>
        <v>0</v>
      </c>
    </row>
    <row r="393" spans="1:7" ht="16.5" customHeight="1" x14ac:dyDescent="0.2">
      <c r="A393" s="154"/>
      <c r="B393" s="215"/>
      <c r="C393" s="424"/>
      <c r="D393" s="429"/>
      <c r="E393" s="467"/>
      <c r="F393" s="430"/>
      <c r="G393" s="420">
        <f t="shared" si="40"/>
        <v>0</v>
      </c>
    </row>
    <row r="394" spans="1:7" ht="16.5" customHeight="1" x14ac:dyDescent="0.2">
      <c r="A394" s="154"/>
      <c r="B394" s="215"/>
      <c r="C394" s="424"/>
      <c r="D394" s="429"/>
      <c r="E394" s="467"/>
      <c r="F394" s="430"/>
      <c r="G394" s="420">
        <f t="shared" si="40"/>
        <v>0</v>
      </c>
    </row>
    <row r="395" spans="1:7" ht="16.5" customHeight="1" x14ac:dyDescent="0.2">
      <c r="A395" s="154"/>
      <c r="B395" s="215"/>
      <c r="C395" s="424"/>
      <c r="D395" s="429"/>
      <c r="E395" s="467"/>
      <c r="F395" s="430"/>
      <c r="G395" s="420">
        <f t="shared" si="40"/>
        <v>0</v>
      </c>
    </row>
    <row r="396" spans="1:7" ht="16.5" customHeight="1" x14ac:dyDescent="0.2">
      <c r="A396" s="154"/>
      <c r="B396" s="215"/>
      <c r="C396" s="424"/>
      <c r="D396" s="429"/>
      <c r="E396" s="467"/>
      <c r="F396" s="430"/>
      <c r="G396" s="420">
        <f t="shared" si="40"/>
        <v>0</v>
      </c>
    </row>
    <row r="397" spans="1:7" ht="16.5" customHeight="1" thickBot="1" x14ac:dyDescent="0.25">
      <c r="A397" s="154"/>
      <c r="B397" s="215"/>
      <c r="C397" s="160"/>
      <c r="E397" s="222"/>
      <c r="F397" s="155"/>
      <c r="G397" s="161"/>
    </row>
    <row r="398" spans="1:7" ht="16.5" customHeight="1" thickBot="1" x14ac:dyDescent="0.25">
      <c r="A398" s="154"/>
      <c r="C398" s="421" t="s">
        <v>1700</v>
      </c>
      <c r="E398" s="222">
        <f>SUMPRODUCT(D387:D396,E387:E396)</f>
        <v>0</v>
      </c>
      <c r="F398" s="155" t="s">
        <v>1701</v>
      </c>
      <c r="G398" s="422">
        <f>SUM(G387:G396)</f>
        <v>0</v>
      </c>
    </row>
    <row r="399" spans="1:7" ht="16.5" customHeight="1" x14ac:dyDescent="0.2">
      <c r="A399" s="154"/>
      <c r="B399" s="215"/>
      <c r="C399" s="421"/>
      <c r="D399" s="222"/>
      <c r="E399" s="157"/>
      <c r="F399" s="155"/>
      <c r="G399" s="224"/>
    </row>
    <row r="400" spans="1:7" ht="16.5" customHeight="1" x14ac:dyDescent="0.2">
      <c r="A400" s="154"/>
      <c r="B400" s="215"/>
      <c r="C400" s="155" t="s">
        <v>1702</v>
      </c>
      <c r="D400" s="425"/>
      <c r="E400" s="559" t="str">
        <f>CONCATENATE(G382,"/día")</f>
        <v>0/día</v>
      </c>
      <c r="F400" s="155"/>
      <c r="G400" s="161"/>
    </row>
    <row r="401" spans="1:7" ht="16.5" customHeight="1" x14ac:dyDescent="0.2">
      <c r="A401" s="154"/>
      <c r="B401" s="215"/>
      <c r="C401" s="160"/>
      <c r="D401" s="156"/>
      <c r="E401" s="157"/>
      <c r="F401" s="155"/>
      <c r="G401" s="161"/>
    </row>
    <row r="402" spans="1:7" ht="16.5" customHeight="1" x14ac:dyDescent="0.2">
      <c r="A402" s="603" t="s">
        <v>681</v>
      </c>
      <c r="B402" s="604"/>
      <c r="C402" s="605" t="s">
        <v>0</v>
      </c>
      <c r="D402" s="607" t="s">
        <v>1703</v>
      </c>
      <c r="E402" s="607" t="s">
        <v>1715</v>
      </c>
      <c r="F402" s="609" t="s">
        <v>1054</v>
      </c>
      <c r="G402" s="611" t="s">
        <v>34</v>
      </c>
    </row>
    <row r="403" spans="1:7" ht="16.5" customHeight="1" x14ac:dyDescent="0.2">
      <c r="A403" s="163" t="s">
        <v>682</v>
      </c>
      <c r="B403" s="164" t="s">
        <v>683</v>
      </c>
      <c r="C403" s="606"/>
      <c r="D403" s="608"/>
      <c r="E403" s="608"/>
      <c r="F403" s="610"/>
      <c r="G403" s="612"/>
    </row>
    <row r="404" spans="1:7" ht="16.5" customHeight="1" x14ac:dyDescent="0.2">
      <c r="A404" s="165"/>
      <c r="B404" s="160"/>
      <c r="C404" s="167" t="s">
        <v>1704</v>
      </c>
      <c r="D404" s="157"/>
      <c r="E404" s="157"/>
      <c r="F404" s="160"/>
      <c r="G404" s="168"/>
    </row>
    <row r="405" spans="1:7" ht="16.5" customHeight="1" x14ac:dyDescent="0.2">
      <c r="A405" s="578" t="s">
        <v>1806</v>
      </c>
      <c r="B405" s="418" t="str">
        <f t="shared" ref="B405:B414" si="41">IF(A405=0,0,VLOOKUP(A405,Tabla_Indices,2,FALSE))</f>
        <v>Equipo - Amortización de equipo</v>
      </c>
      <c r="C405" s="424" t="s">
        <v>1821</v>
      </c>
      <c r="D405" s="579">
        <f>C_Amortización_Equipo</f>
        <v>0</v>
      </c>
      <c r="E405" s="472"/>
      <c r="F405" s="468">
        <f>IF(C405="",0,D400)</f>
        <v>0</v>
      </c>
      <c r="G405" s="426">
        <f>IF(F405=0,0,ROUND(E405/F405,2))</f>
        <v>0</v>
      </c>
    </row>
    <row r="406" spans="1:7" ht="16.5" customHeight="1" x14ac:dyDescent="0.2">
      <c r="A406" s="578" t="s">
        <v>1806</v>
      </c>
      <c r="B406" s="418" t="str">
        <f t="shared" si="41"/>
        <v>Equipo - Amortización de equipo</v>
      </c>
      <c r="C406" s="424" t="s">
        <v>1811</v>
      </c>
      <c r="D406" s="579">
        <f>C_Interés_Equipo</f>
        <v>0</v>
      </c>
      <c r="E406" s="472"/>
      <c r="F406" s="468">
        <f>IF(C406="",0,D400)</f>
        <v>0</v>
      </c>
      <c r="G406" s="426">
        <f t="shared" ref="G406:G414" si="42">IF(F406=0,0,ROUND(E406/F406,2))</f>
        <v>0</v>
      </c>
    </row>
    <row r="407" spans="1:7" ht="16.5" customHeight="1" x14ac:dyDescent="0.2">
      <c r="A407" s="578" t="s">
        <v>1807</v>
      </c>
      <c r="B407" s="418" t="str">
        <f t="shared" si="41"/>
        <v xml:space="preserve">Accesorios y repuestos para máquinas de uso especial                 </v>
      </c>
      <c r="C407" s="428" t="s">
        <v>1721</v>
      </c>
      <c r="D407" s="579">
        <f>C_Reparaciones_Repuestos_Equipos</f>
        <v>0</v>
      </c>
      <c r="E407" s="472"/>
      <c r="F407" s="468">
        <f>IF(C407="",0,D400)</f>
        <v>0</v>
      </c>
      <c r="G407" s="426">
        <f t="shared" si="42"/>
        <v>0</v>
      </c>
    </row>
    <row r="408" spans="1:7" ht="16.5" customHeight="1" x14ac:dyDescent="0.2">
      <c r="A408" s="578" t="s">
        <v>1809</v>
      </c>
      <c r="B408" s="418" t="str">
        <f t="shared" si="41"/>
        <v xml:space="preserve">Gas oil                                                                </v>
      </c>
      <c r="C408" s="428" t="s">
        <v>982</v>
      </c>
      <c r="D408" s="579">
        <f>C_Combustible_Equipos</f>
        <v>0</v>
      </c>
      <c r="E408" s="472"/>
      <c r="F408" s="468">
        <f>IF(C408="",0,D400)</f>
        <v>0</v>
      </c>
      <c r="G408" s="426">
        <f t="shared" si="42"/>
        <v>0</v>
      </c>
    </row>
    <row r="409" spans="1:7" ht="16.5" customHeight="1" x14ac:dyDescent="0.2">
      <c r="A409" s="578" t="s">
        <v>1810</v>
      </c>
      <c r="B409" s="418" t="str">
        <f t="shared" si="41"/>
        <v xml:space="preserve">Aceites lubricantes                                                    </v>
      </c>
      <c r="C409" s="428" t="s">
        <v>1808</v>
      </c>
      <c r="D409" s="579">
        <f>C_Lubricantes_Equipos</f>
        <v>0</v>
      </c>
      <c r="E409" s="472"/>
      <c r="F409" s="468">
        <f>IF(C409="",0,D400)</f>
        <v>0</v>
      </c>
      <c r="G409" s="426">
        <f t="shared" si="42"/>
        <v>0</v>
      </c>
    </row>
    <row r="410" spans="1:7" ht="16.5" customHeight="1" x14ac:dyDescent="0.2">
      <c r="A410" s="578"/>
      <c r="B410" s="418">
        <f t="shared" si="41"/>
        <v>0</v>
      </c>
      <c r="C410" s="428"/>
      <c r="D410" s="471"/>
      <c r="E410" s="430"/>
      <c r="F410" s="468">
        <f>IF(C410="",0,D400)</f>
        <v>0</v>
      </c>
      <c r="G410" s="426">
        <f t="shared" si="42"/>
        <v>0</v>
      </c>
    </row>
    <row r="411" spans="1:7" ht="16.5" customHeight="1" x14ac:dyDescent="0.2">
      <c r="A411" s="578"/>
      <c r="B411" s="418">
        <f t="shared" si="41"/>
        <v>0</v>
      </c>
      <c r="C411" s="428"/>
      <c r="D411" s="425"/>
      <c r="E411" s="471"/>
      <c r="F411" s="468">
        <f>IF(C411="",0,D400)</f>
        <v>0</v>
      </c>
      <c r="G411" s="426">
        <f t="shared" si="42"/>
        <v>0</v>
      </c>
    </row>
    <row r="412" spans="1:7" ht="16.5" customHeight="1" x14ac:dyDescent="0.2">
      <c r="A412" s="578"/>
      <c r="B412" s="418">
        <f t="shared" si="41"/>
        <v>0</v>
      </c>
      <c r="C412" s="428"/>
      <c r="D412" s="425"/>
      <c r="E412" s="471"/>
      <c r="F412" s="468">
        <f>IF(C412="",0,D400)</f>
        <v>0</v>
      </c>
      <c r="G412" s="426">
        <f t="shared" si="42"/>
        <v>0</v>
      </c>
    </row>
    <row r="413" spans="1:7" ht="16.5" customHeight="1" x14ac:dyDescent="0.2">
      <c r="A413" s="578"/>
      <c r="B413" s="418">
        <f t="shared" si="41"/>
        <v>0</v>
      </c>
      <c r="C413" s="428"/>
      <c r="D413" s="425"/>
      <c r="E413" s="429"/>
      <c r="F413" s="468">
        <f>IF(C413="",0,D400)</f>
        <v>0</v>
      </c>
      <c r="G413" s="426">
        <f t="shared" si="42"/>
        <v>0</v>
      </c>
    </row>
    <row r="414" spans="1:7" ht="16.5" customHeight="1" x14ac:dyDescent="0.2">
      <c r="A414" s="578"/>
      <c r="B414" s="418">
        <f t="shared" si="41"/>
        <v>0</v>
      </c>
      <c r="C414" s="424"/>
      <c r="D414" s="425"/>
      <c r="E414" s="429"/>
      <c r="F414" s="468">
        <f>IF(C414="",0,D400)</f>
        <v>0</v>
      </c>
      <c r="G414" s="426">
        <f t="shared" si="42"/>
        <v>0</v>
      </c>
    </row>
    <row r="415" spans="1:7" ht="16.5" customHeight="1" x14ac:dyDescent="0.2">
      <c r="A415" s="169"/>
      <c r="B415" s="156"/>
      <c r="C415" s="160"/>
      <c r="D415" s="156"/>
      <c r="E415" s="157"/>
      <c r="F415" s="166" t="s">
        <v>35</v>
      </c>
      <c r="G415" s="431">
        <f>SUBTOTAL(9,G405:G414)</f>
        <v>0</v>
      </c>
    </row>
    <row r="416" spans="1:7" ht="16.5" customHeight="1" x14ac:dyDescent="0.2">
      <c r="A416" s="165"/>
      <c r="B416" s="160"/>
      <c r="C416" s="167" t="s">
        <v>821</v>
      </c>
      <c r="D416" s="156"/>
      <c r="E416" s="157"/>
      <c r="F416" s="158"/>
      <c r="G416" s="168"/>
    </row>
    <row r="417" spans="1:7" ht="16.5" customHeight="1" x14ac:dyDescent="0.2">
      <c r="A417" s="603" t="s">
        <v>681</v>
      </c>
      <c r="B417" s="604"/>
      <c r="C417" s="605" t="s">
        <v>0</v>
      </c>
      <c r="D417" s="607" t="s">
        <v>32</v>
      </c>
      <c r="E417" s="607" t="s">
        <v>1715</v>
      </c>
      <c r="F417" s="609" t="s">
        <v>1054</v>
      </c>
      <c r="G417" s="611" t="s">
        <v>34</v>
      </c>
    </row>
    <row r="418" spans="1:7" ht="16.5" customHeight="1" x14ac:dyDescent="0.2">
      <c r="A418" s="163" t="s">
        <v>682</v>
      </c>
      <c r="B418" s="164" t="s">
        <v>683</v>
      </c>
      <c r="C418" s="606"/>
      <c r="D418" s="608"/>
      <c r="E418" s="608"/>
      <c r="F418" s="610"/>
      <c r="G418" s="612"/>
    </row>
    <row r="419" spans="1:7" ht="16.5" customHeight="1" x14ac:dyDescent="0.2">
      <c r="A419" s="423" t="s">
        <v>1822</v>
      </c>
      <c r="B419" s="418" t="str">
        <f t="shared" ref="B419:B425" si="43">IF(A419=0,0,VLOOKUP(A419,Tabla_Indices,2,FALSE))</f>
        <v>Oficial Especializado</v>
      </c>
      <c r="C419" s="427" t="s">
        <v>1723</v>
      </c>
      <c r="D419" s="425"/>
      <c r="E419" s="429"/>
      <c r="F419" s="419">
        <f>D400</f>
        <v>0</v>
      </c>
      <c r="G419" s="432">
        <f>IF(F419=0,0,ROUND(D419*E419/F419,2))</f>
        <v>0</v>
      </c>
    </row>
    <row r="420" spans="1:7" ht="16.5" customHeight="1" x14ac:dyDescent="0.2">
      <c r="A420" s="423" t="s">
        <v>1823</v>
      </c>
      <c r="B420" s="418" t="str">
        <f t="shared" si="43"/>
        <v xml:space="preserve">Oficial </v>
      </c>
      <c r="C420" s="424" t="s">
        <v>1724</v>
      </c>
      <c r="D420" s="425"/>
      <c r="E420" s="429"/>
      <c r="F420" s="419">
        <f>D400</f>
        <v>0</v>
      </c>
      <c r="G420" s="432">
        <f t="shared" ref="G420:G425" si="44">IF(F420=0,0,ROUND(D420*E420/F420,2))</f>
        <v>0</v>
      </c>
    </row>
    <row r="421" spans="1:7" ht="16.5" customHeight="1" x14ac:dyDescent="0.2">
      <c r="A421" s="423" t="s">
        <v>1824</v>
      </c>
      <c r="B421" s="418" t="str">
        <f t="shared" si="43"/>
        <v>Ayudante</v>
      </c>
      <c r="C421" s="424" t="s">
        <v>1725</v>
      </c>
      <c r="D421" s="425"/>
      <c r="E421" s="429"/>
      <c r="F421" s="419">
        <f>D400</f>
        <v>0</v>
      </c>
      <c r="G421" s="432">
        <f t="shared" si="44"/>
        <v>0</v>
      </c>
    </row>
    <row r="422" spans="1:7" ht="16.5" customHeight="1" x14ac:dyDescent="0.2">
      <c r="A422" s="423" t="s">
        <v>1824</v>
      </c>
      <c r="B422" s="418" t="str">
        <f t="shared" si="43"/>
        <v>Ayudante</v>
      </c>
      <c r="C422" s="424" t="s">
        <v>825</v>
      </c>
      <c r="D422" s="425"/>
      <c r="E422" s="429"/>
      <c r="F422" s="419">
        <f>D400</f>
        <v>0</v>
      </c>
      <c r="G422" s="432">
        <f t="shared" si="44"/>
        <v>0</v>
      </c>
    </row>
    <row r="423" spans="1:7" ht="16.5" customHeight="1" x14ac:dyDescent="0.2">
      <c r="A423" s="423"/>
      <c r="B423" s="418">
        <f t="shared" si="43"/>
        <v>0</v>
      </c>
      <c r="C423" s="424"/>
      <c r="D423" s="425"/>
      <c r="E423" s="429"/>
      <c r="F423" s="419"/>
      <c r="G423" s="432">
        <f t="shared" si="44"/>
        <v>0</v>
      </c>
    </row>
    <row r="424" spans="1:7" ht="16.5" customHeight="1" x14ac:dyDescent="0.2">
      <c r="A424" s="423" t="s">
        <v>1825</v>
      </c>
      <c r="B424" s="418" t="str">
        <f t="shared" si="43"/>
        <v>Sereno</v>
      </c>
      <c r="C424" s="424" t="s">
        <v>1726</v>
      </c>
      <c r="D424" s="433"/>
      <c r="E424" s="571"/>
      <c r="F424" s="419">
        <f>D400</f>
        <v>0</v>
      </c>
      <c r="G424" s="432">
        <f t="shared" si="44"/>
        <v>0</v>
      </c>
    </row>
    <row r="425" spans="1:7" ht="16.5" customHeight="1" x14ac:dyDescent="0.2">
      <c r="A425" s="423"/>
      <c r="B425" s="418">
        <f t="shared" si="43"/>
        <v>0</v>
      </c>
      <c r="C425" s="418"/>
      <c r="D425" s="469"/>
      <c r="E425" s="419"/>
      <c r="F425" s="419">
        <f>D400</f>
        <v>0</v>
      </c>
      <c r="G425" s="432">
        <f t="shared" si="44"/>
        <v>0</v>
      </c>
    </row>
    <row r="426" spans="1:7" ht="16.5" customHeight="1" x14ac:dyDescent="0.2">
      <c r="A426" s="169"/>
      <c r="B426" s="156"/>
      <c r="C426" s="160"/>
      <c r="D426" s="156"/>
      <c r="E426" s="157"/>
      <c r="F426" s="166" t="s">
        <v>36</v>
      </c>
      <c r="G426" s="434">
        <f>SUBTOTAL(9,G419:G425)</f>
        <v>0</v>
      </c>
    </row>
    <row r="427" spans="1:7" ht="16.5" customHeight="1" x14ac:dyDescent="0.2">
      <c r="A427" s="165"/>
      <c r="B427" s="160"/>
      <c r="C427" s="167" t="s">
        <v>1705</v>
      </c>
      <c r="D427" s="156"/>
      <c r="E427" s="157"/>
      <c r="F427" s="158"/>
      <c r="G427" s="168"/>
    </row>
    <row r="428" spans="1:7" ht="16.5" customHeight="1" x14ac:dyDescent="0.2">
      <c r="A428" s="603" t="s">
        <v>681</v>
      </c>
      <c r="B428" s="604"/>
      <c r="C428" s="605" t="s">
        <v>0</v>
      </c>
      <c r="D428" s="605" t="s">
        <v>31</v>
      </c>
      <c r="E428" s="607" t="s">
        <v>32</v>
      </c>
      <c r="F428" s="609" t="s">
        <v>33</v>
      </c>
      <c r="G428" s="611" t="s">
        <v>34</v>
      </c>
    </row>
    <row r="429" spans="1:7" ht="16.5" customHeight="1" x14ac:dyDescent="0.2">
      <c r="A429" s="163" t="s">
        <v>682</v>
      </c>
      <c r="B429" s="164" t="s">
        <v>683</v>
      </c>
      <c r="C429" s="606"/>
      <c r="D429" s="606"/>
      <c r="E429" s="608"/>
      <c r="F429" s="610"/>
      <c r="G429" s="612"/>
    </row>
    <row r="430" spans="1:7" ht="16.5" customHeight="1" x14ac:dyDescent="0.2">
      <c r="A430" s="423"/>
      <c r="B430" s="418">
        <f t="shared" ref="B430:B440" si="45">IF(A430=0,0,VLOOKUP(A430,Tabla_Indices,2,FALSE))</f>
        <v>0</v>
      </c>
      <c r="C430" s="424"/>
      <c r="D430" s="425"/>
      <c r="E430" s="429"/>
      <c r="F430" s="430"/>
      <c r="G430" s="432">
        <f>ROUND(E430*F430,2)</f>
        <v>0</v>
      </c>
    </row>
    <row r="431" spans="1:7" ht="16.5" customHeight="1" x14ac:dyDescent="0.2">
      <c r="A431" s="423"/>
      <c r="B431" s="418">
        <f t="shared" si="45"/>
        <v>0</v>
      </c>
      <c r="C431" s="424"/>
      <c r="D431" s="425"/>
      <c r="E431" s="429"/>
      <c r="F431" s="430"/>
      <c r="G431" s="432">
        <f t="shared" ref="G431:G440" si="46">ROUND(E431*F431,2)</f>
        <v>0</v>
      </c>
    </row>
    <row r="432" spans="1:7" ht="16.5" customHeight="1" x14ac:dyDescent="0.2">
      <c r="A432" s="423"/>
      <c r="B432" s="418">
        <f t="shared" si="45"/>
        <v>0</v>
      </c>
      <c r="C432" s="424"/>
      <c r="D432" s="425"/>
      <c r="E432" s="429"/>
      <c r="F432" s="430"/>
      <c r="G432" s="432">
        <f t="shared" si="46"/>
        <v>0</v>
      </c>
    </row>
    <row r="433" spans="1:7" ht="16.5" customHeight="1" x14ac:dyDescent="0.2">
      <c r="A433" s="423"/>
      <c r="B433" s="418">
        <f t="shared" si="45"/>
        <v>0</v>
      </c>
      <c r="C433" s="424"/>
      <c r="D433" s="425"/>
      <c r="E433" s="429"/>
      <c r="F433" s="430"/>
      <c r="G433" s="432">
        <f t="shared" si="46"/>
        <v>0</v>
      </c>
    </row>
    <row r="434" spans="1:7" ht="16.5" customHeight="1" x14ac:dyDescent="0.2">
      <c r="A434" s="423"/>
      <c r="B434" s="418">
        <f t="shared" si="45"/>
        <v>0</v>
      </c>
      <c r="C434" s="424"/>
      <c r="D434" s="425"/>
      <c r="E434" s="429"/>
      <c r="F434" s="430"/>
      <c r="G434" s="432">
        <f t="shared" si="46"/>
        <v>0</v>
      </c>
    </row>
    <row r="435" spans="1:7" ht="16.5" customHeight="1" x14ac:dyDescent="0.2">
      <c r="A435" s="423"/>
      <c r="B435" s="418">
        <f t="shared" si="45"/>
        <v>0</v>
      </c>
      <c r="C435" s="424"/>
      <c r="D435" s="425"/>
      <c r="E435" s="435"/>
      <c r="F435" s="430"/>
      <c r="G435" s="432">
        <f t="shared" si="46"/>
        <v>0</v>
      </c>
    </row>
    <row r="436" spans="1:7" ht="16.5" customHeight="1" x14ac:dyDescent="0.2">
      <c r="A436" s="423"/>
      <c r="B436" s="418">
        <f t="shared" si="45"/>
        <v>0</v>
      </c>
      <c r="C436" s="424"/>
      <c r="D436" s="425"/>
      <c r="E436" s="429"/>
      <c r="F436" s="430"/>
      <c r="G436" s="432">
        <f t="shared" si="46"/>
        <v>0</v>
      </c>
    </row>
    <row r="437" spans="1:7" ht="16.5" customHeight="1" x14ac:dyDescent="0.2">
      <c r="A437" s="423"/>
      <c r="B437" s="418">
        <f t="shared" si="45"/>
        <v>0</v>
      </c>
      <c r="C437" s="424"/>
      <c r="D437" s="425"/>
      <c r="E437" s="429"/>
      <c r="F437" s="430"/>
      <c r="G437" s="432">
        <f t="shared" si="46"/>
        <v>0</v>
      </c>
    </row>
    <row r="438" spans="1:7" ht="16.5" customHeight="1" x14ac:dyDescent="0.2">
      <c r="A438" s="423"/>
      <c r="B438" s="418">
        <f t="shared" si="45"/>
        <v>0</v>
      </c>
      <c r="C438" s="424"/>
      <c r="D438" s="425"/>
      <c r="E438" s="429"/>
      <c r="F438" s="430"/>
      <c r="G438" s="432">
        <f t="shared" si="46"/>
        <v>0</v>
      </c>
    </row>
    <row r="439" spans="1:7" ht="16.5" customHeight="1" x14ac:dyDescent="0.2">
      <c r="A439" s="423"/>
      <c r="B439" s="418">
        <f t="shared" si="45"/>
        <v>0</v>
      </c>
      <c r="C439" s="424"/>
      <c r="D439" s="425"/>
      <c r="E439" s="429"/>
      <c r="F439" s="430"/>
      <c r="G439" s="432">
        <f t="shared" si="46"/>
        <v>0</v>
      </c>
    </row>
    <row r="440" spans="1:7" ht="16.5" customHeight="1" x14ac:dyDescent="0.2">
      <c r="A440" s="423"/>
      <c r="B440" s="418">
        <f t="shared" si="45"/>
        <v>0</v>
      </c>
      <c r="C440" s="424"/>
      <c r="D440" s="425"/>
      <c r="E440" s="429"/>
      <c r="F440" s="430"/>
      <c r="G440" s="432">
        <f t="shared" si="46"/>
        <v>0</v>
      </c>
    </row>
    <row r="441" spans="1:7" ht="16.5" customHeight="1" x14ac:dyDescent="0.2">
      <c r="A441" s="165"/>
      <c r="B441" s="160"/>
      <c r="C441" s="160"/>
      <c r="D441" s="156"/>
      <c r="E441" s="157"/>
      <c r="F441" s="166" t="s">
        <v>37</v>
      </c>
      <c r="G441" s="436">
        <f>SUBTOTAL(9,G430:G440)</f>
        <v>0</v>
      </c>
    </row>
    <row r="442" spans="1:7" ht="16.5" customHeight="1" x14ac:dyDescent="0.2">
      <c r="A442" s="165"/>
      <c r="B442" s="160"/>
      <c r="C442" s="167" t="s">
        <v>1706</v>
      </c>
      <c r="D442" s="156"/>
      <c r="E442" s="157"/>
      <c r="F442" s="158"/>
      <c r="G442" s="168"/>
    </row>
    <row r="443" spans="1:7" ht="16.5" customHeight="1" x14ac:dyDescent="0.2">
      <c r="A443" s="603" t="s">
        <v>681</v>
      </c>
      <c r="B443" s="604"/>
      <c r="C443" s="605" t="s">
        <v>0</v>
      </c>
      <c r="D443" s="605" t="s">
        <v>31</v>
      </c>
      <c r="E443" s="607" t="s">
        <v>32</v>
      </c>
      <c r="F443" s="609" t="s">
        <v>33</v>
      </c>
      <c r="G443" s="611" t="s">
        <v>34</v>
      </c>
    </row>
    <row r="444" spans="1:7" ht="16.5" customHeight="1" x14ac:dyDescent="0.2">
      <c r="A444" s="163" t="s">
        <v>682</v>
      </c>
      <c r="B444" s="164" t="s">
        <v>683</v>
      </c>
      <c r="C444" s="606"/>
      <c r="D444" s="606"/>
      <c r="E444" s="608"/>
      <c r="F444" s="610"/>
      <c r="G444" s="612"/>
    </row>
    <row r="445" spans="1:7" ht="16.5" customHeight="1" x14ac:dyDescent="0.2">
      <c r="A445" s="423"/>
      <c r="B445" s="418">
        <f>IF(A445=0,0,VLOOKUP(A445,Tabla_Indices,2,FALSE))</f>
        <v>0</v>
      </c>
      <c r="C445" s="424"/>
      <c r="D445" s="425"/>
      <c r="E445" s="429"/>
      <c r="F445" s="430"/>
      <c r="G445" s="432">
        <f>ROUND(E445*F445,2)</f>
        <v>0</v>
      </c>
    </row>
    <row r="446" spans="1:7" ht="16.5" customHeight="1" x14ac:dyDescent="0.2">
      <c r="A446" s="423"/>
      <c r="B446" s="418">
        <f>IF(A446=0,0,VLOOKUP(A446,Tabla_Indices,2,FALSE))</f>
        <v>0</v>
      </c>
      <c r="C446" s="424"/>
      <c r="D446" s="425"/>
      <c r="E446" s="435"/>
      <c r="F446" s="430"/>
      <c r="G446" s="432">
        <f t="shared" ref="G446" si="47">ROUND(E446*F446,2)</f>
        <v>0</v>
      </c>
    </row>
    <row r="447" spans="1:7" ht="16.5" customHeight="1" x14ac:dyDescent="0.2">
      <c r="A447" s="165"/>
      <c r="B447" s="160"/>
      <c r="C447" s="160"/>
      <c r="D447" s="156"/>
      <c r="E447" s="157"/>
      <c r="F447" s="166" t="s">
        <v>1707</v>
      </c>
      <c r="G447" s="436">
        <f>SUBTOTAL(9,G445:G446)</f>
        <v>0</v>
      </c>
    </row>
    <row r="448" spans="1:7" ht="16.5" customHeight="1" thickBot="1" x14ac:dyDescent="0.25">
      <c r="A448" s="170"/>
      <c r="B448" s="171"/>
      <c r="C448" s="172"/>
      <c r="D448" s="171"/>
      <c r="E448" s="173"/>
      <c r="F448" s="174"/>
      <c r="G448" s="175"/>
    </row>
    <row r="449" spans="1:7" ht="16.5" customHeight="1" thickBot="1" x14ac:dyDescent="0.25">
      <c r="A449" s="202">
        <f>B382</f>
        <v>6</v>
      </c>
      <c r="B449" s="201">
        <f>C382</f>
        <v>0</v>
      </c>
      <c r="C449" s="225"/>
      <c r="D449" s="225" t="s">
        <v>38</v>
      </c>
      <c r="E449" s="226"/>
      <c r="F449" s="437" t="str">
        <f>CONCATENATE("$/",G382)</f>
        <v>$/0</v>
      </c>
      <c r="G449" s="438">
        <f>SUBTOTAL(9,G405:G448)</f>
        <v>0</v>
      </c>
    </row>
    <row r="450" spans="1:7" ht="16.5" customHeight="1" thickTop="1" thickBot="1" x14ac:dyDescent="0.25"/>
    <row r="451" spans="1:7" ht="16.5" customHeight="1" thickTop="1" x14ac:dyDescent="0.2">
      <c r="A451" s="613" t="s">
        <v>40</v>
      </c>
      <c r="B451" s="614"/>
      <c r="C451" s="614"/>
      <c r="D451" s="614"/>
      <c r="E451" s="614"/>
      <c r="F451" s="614"/>
      <c r="G451" s="615"/>
    </row>
    <row r="452" spans="1:7" ht="16.5" customHeight="1" x14ac:dyDescent="0.2">
      <c r="A452" s="146" t="s">
        <v>819</v>
      </c>
      <c r="B452" s="147" t="str">
        <f>Comitente</f>
        <v>DIRECCIÓN PROVINCIAL DE VIALIDAD</v>
      </c>
      <c r="C452" s="148"/>
      <c r="D452" s="223"/>
      <c r="E452" s="223"/>
      <c r="F452" s="150"/>
      <c r="G452" s="151"/>
    </row>
    <row r="453" spans="1:7" ht="16.5" customHeight="1" x14ac:dyDescent="0.2">
      <c r="A453" s="146" t="s">
        <v>820</v>
      </c>
      <c r="B453" s="147">
        <f>Contratista</f>
        <v>0</v>
      </c>
      <c r="C453" s="152"/>
      <c r="D453" s="152"/>
      <c r="E453" s="152"/>
      <c r="F453" s="147"/>
      <c r="G453" s="153"/>
    </row>
    <row r="454" spans="1:7" ht="16.5" customHeight="1" x14ac:dyDescent="0.2">
      <c r="A454" s="146" t="s">
        <v>28</v>
      </c>
      <c r="B454" s="147">
        <f>Obra</f>
        <v>0</v>
      </c>
      <c r="C454" s="152"/>
      <c r="D454" s="152"/>
      <c r="E454" s="152"/>
      <c r="F454" s="147" t="s">
        <v>41</v>
      </c>
      <c r="G454" s="153">
        <f>Fecha_Base</f>
        <v>0</v>
      </c>
    </row>
    <row r="455" spans="1:7" ht="16.5" customHeight="1" x14ac:dyDescent="0.2">
      <c r="A455" s="154" t="s">
        <v>818</v>
      </c>
      <c r="B455" s="155">
        <f>Ubicación</f>
        <v>0</v>
      </c>
      <c r="C455" s="155"/>
      <c r="D455" s="156"/>
      <c r="E455" s="157"/>
      <c r="F455" s="158"/>
      <c r="G455" s="159"/>
    </row>
    <row r="456" spans="1:7" ht="16.5" customHeight="1" x14ac:dyDescent="0.2">
      <c r="A456" s="154" t="s">
        <v>42</v>
      </c>
      <c r="B456" s="470"/>
      <c r="C456" s="160" t="str">
        <f>IF(B456="","",VLOOKUP(B456,Tabla_CyP,2,FALSE))</f>
        <v/>
      </c>
      <c r="E456" s="157"/>
      <c r="F456" s="158"/>
      <c r="G456" s="159"/>
    </row>
    <row r="457" spans="1:7" ht="16.5" customHeight="1" x14ac:dyDescent="0.2">
      <c r="A457" s="154" t="s">
        <v>29</v>
      </c>
      <c r="B457" s="570">
        <v>7</v>
      </c>
      <c r="C457" s="160">
        <f>IF(B457=0,"",VLOOKUP(B457,Tabla_CyP,2,FALSE))</f>
        <v>0</v>
      </c>
      <c r="D457" s="156"/>
      <c r="E457" s="157"/>
      <c r="F457" s="155" t="s">
        <v>30</v>
      </c>
      <c r="G457" s="161">
        <f>IF(B457=0,"",VLOOKUP(B457,Tabla_CyP,4,FALSE))</f>
        <v>0</v>
      </c>
    </row>
    <row r="458" spans="1:7" ht="16.5" customHeight="1" x14ac:dyDescent="0.2">
      <c r="A458" s="154"/>
      <c r="B458" s="155"/>
      <c r="C458" s="160"/>
      <c r="D458" s="156"/>
      <c r="E458" s="157"/>
      <c r="F458" s="160"/>
      <c r="G458" s="162"/>
    </row>
    <row r="459" spans="1:7" ht="16.5" customHeight="1" x14ac:dyDescent="0.2">
      <c r="A459" s="412"/>
      <c r="B459" s="149"/>
      <c r="C459" s="413" t="s">
        <v>1695</v>
      </c>
      <c r="D459" s="149"/>
      <c r="E459" s="149"/>
      <c r="F459" s="149"/>
      <c r="G459" s="414"/>
    </row>
    <row r="460" spans="1:7" ht="16.5" customHeight="1" x14ac:dyDescent="0.2">
      <c r="A460" s="154"/>
      <c r="B460" s="215"/>
      <c r="C460" s="160"/>
      <c r="D460" s="156"/>
      <c r="E460" s="157"/>
      <c r="F460" s="155"/>
      <c r="G460" s="161"/>
    </row>
    <row r="461" spans="1:7" ht="16.5" customHeight="1" x14ac:dyDescent="0.2">
      <c r="A461" s="154"/>
      <c r="B461" s="215"/>
      <c r="C461" s="415" t="s">
        <v>1696</v>
      </c>
      <c r="D461" s="416" t="s">
        <v>32</v>
      </c>
      <c r="E461" s="416" t="s">
        <v>1697</v>
      </c>
      <c r="F461" s="416" t="s">
        <v>1698</v>
      </c>
      <c r="G461" s="417" t="s">
        <v>1699</v>
      </c>
    </row>
    <row r="462" spans="1:7" ht="16.5" customHeight="1" x14ac:dyDescent="0.2">
      <c r="A462" s="154"/>
      <c r="B462" s="215"/>
      <c r="C462" s="424"/>
      <c r="D462" s="429"/>
      <c r="E462" s="467"/>
      <c r="F462" s="430"/>
      <c r="G462" s="420">
        <f>ROUND(D462*F462,2)</f>
        <v>0</v>
      </c>
    </row>
    <row r="463" spans="1:7" ht="16.5" customHeight="1" x14ac:dyDescent="0.2">
      <c r="A463" s="154"/>
      <c r="B463" s="215"/>
      <c r="C463" s="424"/>
      <c r="D463" s="429"/>
      <c r="E463" s="467"/>
      <c r="F463" s="430"/>
      <c r="G463" s="420">
        <f>ROUND(D463*F463,2)</f>
        <v>0</v>
      </c>
    </row>
    <row r="464" spans="1:7" ht="16.5" customHeight="1" x14ac:dyDescent="0.2">
      <c r="A464" s="154"/>
      <c r="B464" s="215"/>
      <c r="C464" s="424"/>
      <c r="D464" s="429"/>
      <c r="E464" s="467"/>
      <c r="F464" s="430"/>
      <c r="G464" s="420">
        <f>ROUND(D464*F464,2)</f>
        <v>0</v>
      </c>
    </row>
    <row r="465" spans="1:7" ht="16.5" customHeight="1" x14ac:dyDescent="0.2">
      <c r="A465" s="154"/>
      <c r="B465" s="215"/>
      <c r="C465" s="424"/>
      <c r="D465" s="429"/>
      <c r="E465" s="467"/>
      <c r="F465" s="430"/>
      <c r="G465" s="420">
        <f>ROUND(D465*F465,2)</f>
        <v>0</v>
      </c>
    </row>
    <row r="466" spans="1:7" ht="16.5" customHeight="1" x14ac:dyDescent="0.2">
      <c r="A466" s="154"/>
      <c r="B466" s="215"/>
      <c r="C466" s="424"/>
      <c r="D466" s="429"/>
      <c r="E466" s="467"/>
      <c r="F466" s="430"/>
      <c r="G466" s="420">
        <f t="shared" ref="G466:G471" si="48">ROUND(D466*F466,2)</f>
        <v>0</v>
      </c>
    </row>
    <row r="467" spans="1:7" ht="16.5" customHeight="1" x14ac:dyDescent="0.2">
      <c r="A467" s="154"/>
      <c r="B467" s="215"/>
      <c r="C467" s="424"/>
      <c r="D467" s="429"/>
      <c r="E467" s="467"/>
      <c r="F467" s="430"/>
      <c r="G467" s="420">
        <f t="shared" si="48"/>
        <v>0</v>
      </c>
    </row>
    <row r="468" spans="1:7" ht="16.5" customHeight="1" x14ac:dyDescent="0.2">
      <c r="A468" s="154"/>
      <c r="B468" s="215"/>
      <c r="C468" s="424"/>
      <c r="D468" s="429"/>
      <c r="E468" s="467"/>
      <c r="F468" s="430"/>
      <c r="G468" s="420">
        <f t="shared" si="48"/>
        <v>0</v>
      </c>
    </row>
    <row r="469" spans="1:7" ht="16.5" customHeight="1" x14ac:dyDescent="0.2">
      <c r="A469" s="154"/>
      <c r="B469" s="215"/>
      <c r="C469" s="424"/>
      <c r="D469" s="429"/>
      <c r="E469" s="467"/>
      <c r="F469" s="430"/>
      <c r="G469" s="420">
        <f t="shared" si="48"/>
        <v>0</v>
      </c>
    </row>
    <row r="470" spans="1:7" ht="16.5" customHeight="1" x14ac:dyDescent="0.2">
      <c r="A470" s="154"/>
      <c r="B470" s="215"/>
      <c r="C470" s="424"/>
      <c r="D470" s="429"/>
      <c r="E470" s="467"/>
      <c r="F470" s="430"/>
      <c r="G470" s="420">
        <f t="shared" si="48"/>
        <v>0</v>
      </c>
    </row>
    <row r="471" spans="1:7" ht="16.5" customHeight="1" x14ac:dyDescent="0.2">
      <c r="A471" s="154"/>
      <c r="B471" s="215"/>
      <c r="C471" s="424"/>
      <c r="D471" s="429"/>
      <c r="E471" s="467"/>
      <c r="F471" s="430"/>
      <c r="G471" s="420">
        <f t="shared" si="48"/>
        <v>0</v>
      </c>
    </row>
    <row r="472" spans="1:7" ht="16.5" customHeight="1" thickBot="1" x14ac:dyDescent="0.25">
      <c r="A472" s="154"/>
      <c r="B472" s="215"/>
      <c r="C472" s="160"/>
      <c r="E472" s="222"/>
      <c r="F472" s="155"/>
      <c r="G472" s="161"/>
    </row>
    <row r="473" spans="1:7" ht="16.5" customHeight="1" thickBot="1" x14ac:dyDescent="0.25">
      <c r="A473" s="154"/>
      <c r="C473" s="421" t="s">
        <v>1700</v>
      </c>
      <c r="E473" s="222">
        <f>SUMPRODUCT(D462:D471,E462:E471)</f>
        <v>0</v>
      </c>
      <c r="F473" s="155" t="s">
        <v>1701</v>
      </c>
      <c r="G473" s="422">
        <f>SUM(G462:G471)</f>
        <v>0</v>
      </c>
    </row>
    <row r="474" spans="1:7" ht="16.5" customHeight="1" x14ac:dyDescent="0.2">
      <c r="A474" s="154"/>
      <c r="B474" s="215"/>
      <c r="C474" s="421"/>
      <c r="D474" s="222"/>
      <c r="E474" s="157"/>
      <c r="F474" s="155"/>
      <c r="G474" s="224"/>
    </row>
    <row r="475" spans="1:7" ht="16.5" customHeight="1" x14ac:dyDescent="0.2">
      <c r="A475" s="154"/>
      <c r="B475" s="215"/>
      <c r="C475" s="155" t="s">
        <v>1702</v>
      </c>
      <c r="D475" s="425"/>
      <c r="E475" s="559" t="str">
        <f>CONCATENATE(G457,"/día")</f>
        <v>0/día</v>
      </c>
      <c r="F475" s="155"/>
      <c r="G475" s="161"/>
    </row>
    <row r="476" spans="1:7" ht="16.5" customHeight="1" x14ac:dyDescent="0.2">
      <c r="A476" s="154"/>
      <c r="B476" s="215"/>
      <c r="C476" s="160"/>
      <c r="D476" s="156"/>
      <c r="E476" s="157"/>
      <c r="F476" s="155"/>
      <c r="G476" s="161"/>
    </row>
    <row r="477" spans="1:7" ht="16.5" customHeight="1" x14ac:dyDescent="0.2">
      <c r="A477" s="603" t="s">
        <v>681</v>
      </c>
      <c r="B477" s="604"/>
      <c r="C477" s="605" t="s">
        <v>0</v>
      </c>
      <c r="D477" s="607" t="s">
        <v>1703</v>
      </c>
      <c r="E477" s="607" t="s">
        <v>1715</v>
      </c>
      <c r="F477" s="609" t="s">
        <v>1054</v>
      </c>
      <c r="G477" s="611" t="s">
        <v>34</v>
      </c>
    </row>
    <row r="478" spans="1:7" ht="16.5" customHeight="1" x14ac:dyDescent="0.2">
      <c r="A478" s="163" t="s">
        <v>682</v>
      </c>
      <c r="B478" s="164" t="s">
        <v>683</v>
      </c>
      <c r="C478" s="606"/>
      <c r="D478" s="608"/>
      <c r="E478" s="608"/>
      <c r="F478" s="610"/>
      <c r="G478" s="612"/>
    </row>
    <row r="479" spans="1:7" ht="16.5" customHeight="1" x14ac:dyDescent="0.2">
      <c r="A479" s="165"/>
      <c r="B479" s="160"/>
      <c r="C479" s="167" t="s">
        <v>1704</v>
      </c>
      <c r="D479" s="157"/>
      <c r="E479" s="157"/>
      <c r="F479" s="160"/>
      <c r="G479" s="168"/>
    </row>
    <row r="480" spans="1:7" ht="16.5" customHeight="1" x14ac:dyDescent="0.2">
      <c r="A480" s="578" t="s">
        <v>1806</v>
      </c>
      <c r="B480" s="418" t="str">
        <f t="shared" ref="B480:B489" si="49">IF(A480=0,0,VLOOKUP(A480,Tabla_Indices,2,FALSE))</f>
        <v>Equipo - Amortización de equipo</v>
      </c>
      <c r="C480" s="424" t="s">
        <v>1821</v>
      </c>
      <c r="D480" s="579">
        <f>C_Amortización_Equipo</f>
        <v>0</v>
      </c>
      <c r="E480" s="472"/>
      <c r="F480" s="468">
        <f>IF(C480="",0,D475)</f>
        <v>0</v>
      </c>
      <c r="G480" s="426">
        <f>IF(F480=0,0,ROUND(E480/F480,2))</f>
        <v>0</v>
      </c>
    </row>
    <row r="481" spans="1:7" ht="16.5" customHeight="1" x14ac:dyDescent="0.2">
      <c r="A481" s="578" t="s">
        <v>1806</v>
      </c>
      <c r="B481" s="418" t="str">
        <f t="shared" si="49"/>
        <v>Equipo - Amortización de equipo</v>
      </c>
      <c r="C481" s="424" t="s">
        <v>1811</v>
      </c>
      <c r="D481" s="579">
        <f>C_Interés_Equipo</f>
        <v>0</v>
      </c>
      <c r="E481" s="472"/>
      <c r="F481" s="468">
        <f>IF(C481="",0,D475)</f>
        <v>0</v>
      </c>
      <c r="G481" s="426">
        <f t="shared" ref="G481:G489" si="50">IF(F481=0,0,ROUND(E481/F481,2))</f>
        <v>0</v>
      </c>
    </row>
    <row r="482" spans="1:7" ht="16.5" customHeight="1" x14ac:dyDescent="0.2">
      <c r="A482" s="578" t="s">
        <v>1807</v>
      </c>
      <c r="B482" s="418" t="str">
        <f t="shared" si="49"/>
        <v xml:space="preserve">Accesorios y repuestos para máquinas de uso especial                 </v>
      </c>
      <c r="C482" s="428" t="s">
        <v>1721</v>
      </c>
      <c r="D482" s="579">
        <f>C_Reparaciones_Repuestos_Equipos</f>
        <v>0</v>
      </c>
      <c r="E482" s="472"/>
      <c r="F482" s="468">
        <f>IF(C482="",0,D475)</f>
        <v>0</v>
      </c>
      <c r="G482" s="426">
        <f t="shared" si="50"/>
        <v>0</v>
      </c>
    </row>
    <row r="483" spans="1:7" ht="16.5" customHeight="1" x14ac:dyDescent="0.2">
      <c r="A483" s="578" t="s">
        <v>1809</v>
      </c>
      <c r="B483" s="418" t="str">
        <f t="shared" si="49"/>
        <v xml:space="preserve">Gas oil                                                                </v>
      </c>
      <c r="C483" s="428" t="s">
        <v>982</v>
      </c>
      <c r="D483" s="579">
        <f>C_Combustible_Equipos</f>
        <v>0</v>
      </c>
      <c r="E483" s="472"/>
      <c r="F483" s="468">
        <f>IF(C483="",0,D475)</f>
        <v>0</v>
      </c>
      <c r="G483" s="426">
        <f t="shared" si="50"/>
        <v>0</v>
      </c>
    </row>
    <row r="484" spans="1:7" ht="16.5" customHeight="1" x14ac:dyDescent="0.2">
      <c r="A484" s="578" t="s">
        <v>1810</v>
      </c>
      <c r="B484" s="418" t="str">
        <f t="shared" si="49"/>
        <v xml:space="preserve">Aceites lubricantes                                                    </v>
      </c>
      <c r="C484" s="428" t="s">
        <v>1808</v>
      </c>
      <c r="D484" s="579">
        <f>C_Lubricantes_Equipos</f>
        <v>0</v>
      </c>
      <c r="E484" s="472"/>
      <c r="F484" s="468">
        <f>IF(C484="",0,D475)</f>
        <v>0</v>
      </c>
      <c r="G484" s="426">
        <f t="shared" si="50"/>
        <v>0</v>
      </c>
    </row>
    <row r="485" spans="1:7" ht="16.5" customHeight="1" x14ac:dyDescent="0.2">
      <c r="A485" s="578"/>
      <c r="B485" s="418">
        <f t="shared" si="49"/>
        <v>0</v>
      </c>
      <c r="C485" s="428"/>
      <c r="D485" s="471"/>
      <c r="E485" s="430"/>
      <c r="F485" s="468">
        <f>IF(C485="",0,D475)</f>
        <v>0</v>
      </c>
      <c r="G485" s="426">
        <f t="shared" si="50"/>
        <v>0</v>
      </c>
    </row>
    <row r="486" spans="1:7" ht="16.5" customHeight="1" x14ac:dyDescent="0.2">
      <c r="A486" s="578"/>
      <c r="B486" s="418">
        <f t="shared" si="49"/>
        <v>0</v>
      </c>
      <c r="C486" s="428"/>
      <c r="D486" s="425"/>
      <c r="E486" s="471"/>
      <c r="F486" s="468">
        <f>IF(C486="",0,D475)</f>
        <v>0</v>
      </c>
      <c r="G486" s="426">
        <f t="shared" si="50"/>
        <v>0</v>
      </c>
    </row>
    <row r="487" spans="1:7" ht="16.5" customHeight="1" x14ac:dyDescent="0.2">
      <c r="A487" s="578"/>
      <c r="B487" s="418">
        <f t="shared" si="49"/>
        <v>0</v>
      </c>
      <c r="C487" s="428"/>
      <c r="D487" s="425"/>
      <c r="E487" s="471"/>
      <c r="F487" s="468">
        <f>IF(C487="",0,D475)</f>
        <v>0</v>
      </c>
      <c r="G487" s="426">
        <f t="shared" si="50"/>
        <v>0</v>
      </c>
    </row>
    <row r="488" spans="1:7" ht="16.5" customHeight="1" x14ac:dyDescent="0.2">
      <c r="A488" s="578"/>
      <c r="B488" s="418">
        <f t="shared" si="49"/>
        <v>0</v>
      </c>
      <c r="C488" s="428"/>
      <c r="D488" s="425"/>
      <c r="E488" s="429"/>
      <c r="F488" s="468">
        <f>IF(C488="",0,D475)</f>
        <v>0</v>
      </c>
      <c r="G488" s="426">
        <f t="shared" si="50"/>
        <v>0</v>
      </c>
    </row>
    <row r="489" spans="1:7" ht="16.5" customHeight="1" x14ac:dyDescent="0.2">
      <c r="A489" s="578"/>
      <c r="B489" s="418">
        <f t="shared" si="49"/>
        <v>0</v>
      </c>
      <c r="C489" s="424"/>
      <c r="D489" s="425"/>
      <c r="E489" s="429"/>
      <c r="F489" s="468">
        <f>IF(C489="",0,D475)</f>
        <v>0</v>
      </c>
      <c r="G489" s="426">
        <f t="shared" si="50"/>
        <v>0</v>
      </c>
    </row>
    <row r="490" spans="1:7" ht="16.5" customHeight="1" x14ac:dyDescent="0.2">
      <c r="A490" s="169"/>
      <c r="B490" s="156"/>
      <c r="C490" s="160"/>
      <c r="D490" s="156"/>
      <c r="E490" s="157"/>
      <c r="F490" s="166" t="s">
        <v>35</v>
      </c>
      <c r="G490" s="431">
        <f>SUBTOTAL(9,G480:G489)</f>
        <v>0</v>
      </c>
    </row>
    <row r="491" spans="1:7" ht="16.5" customHeight="1" x14ac:dyDescent="0.2">
      <c r="A491" s="165"/>
      <c r="B491" s="160"/>
      <c r="C491" s="167" t="s">
        <v>821</v>
      </c>
      <c r="D491" s="156"/>
      <c r="E491" s="157"/>
      <c r="F491" s="158"/>
      <c r="G491" s="168"/>
    </row>
    <row r="492" spans="1:7" ht="16.5" customHeight="1" x14ac:dyDescent="0.2">
      <c r="A492" s="603" t="s">
        <v>681</v>
      </c>
      <c r="B492" s="604"/>
      <c r="C492" s="605" t="s">
        <v>0</v>
      </c>
      <c r="D492" s="607" t="s">
        <v>32</v>
      </c>
      <c r="E492" s="607" t="s">
        <v>1715</v>
      </c>
      <c r="F492" s="609" t="s">
        <v>1054</v>
      </c>
      <c r="G492" s="611" t="s">
        <v>34</v>
      </c>
    </row>
    <row r="493" spans="1:7" ht="16.5" customHeight="1" x14ac:dyDescent="0.2">
      <c r="A493" s="163" t="s">
        <v>682</v>
      </c>
      <c r="B493" s="164" t="s">
        <v>683</v>
      </c>
      <c r="C493" s="606"/>
      <c r="D493" s="608"/>
      <c r="E493" s="608"/>
      <c r="F493" s="610"/>
      <c r="G493" s="612"/>
    </row>
    <row r="494" spans="1:7" ht="16.5" customHeight="1" x14ac:dyDescent="0.2">
      <c r="A494" s="423" t="s">
        <v>1822</v>
      </c>
      <c r="B494" s="418" t="str">
        <f t="shared" ref="B494:B500" si="51">IF(A494=0,0,VLOOKUP(A494,Tabla_Indices,2,FALSE))</f>
        <v>Oficial Especializado</v>
      </c>
      <c r="C494" s="427" t="s">
        <v>1723</v>
      </c>
      <c r="D494" s="425"/>
      <c r="E494" s="429"/>
      <c r="F494" s="419">
        <f>D475</f>
        <v>0</v>
      </c>
      <c r="G494" s="432">
        <f>IF(F494=0,0,ROUND(D494*E494/F494,2))</f>
        <v>0</v>
      </c>
    </row>
    <row r="495" spans="1:7" ht="16.5" customHeight="1" x14ac:dyDescent="0.2">
      <c r="A495" s="423" t="s">
        <v>1823</v>
      </c>
      <c r="B495" s="418" t="str">
        <f t="shared" si="51"/>
        <v xml:space="preserve">Oficial </v>
      </c>
      <c r="C495" s="424" t="s">
        <v>1724</v>
      </c>
      <c r="D495" s="425"/>
      <c r="E495" s="429"/>
      <c r="F495" s="419">
        <f>D475</f>
        <v>0</v>
      </c>
      <c r="G495" s="432">
        <f t="shared" ref="G495:G500" si="52">IF(F495=0,0,ROUND(D495*E495/F495,2))</f>
        <v>0</v>
      </c>
    </row>
    <row r="496" spans="1:7" ht="16.5" customHeight="1" x14ac:dyDescent="0.2">
      <c r="A496" s="423" t="s">
        <v>1824</v>
      </c>
      <c r="B496" s="418" t="str">
        <f t="shared" si="51"/>
        <v>Ayudante</v>
      </c>
      <c r="C496" s="424" t="s">
        <v>1725</v>
      </c>
      <c r="D496" s="425"/>
      <c r="E496" s="429"/>
      <c r="F496" s="419">
        <f>D475</f>
        <v>0</v>
      </c>
      <c r="G496" s="432">
        <f t="shared" si="52"/>
        <v>0</v>
      </c>
    </row>
    <row r="497" spans="1:7" ht="16.5" customHeight="1" x14ac:dyDescent="0.2">
      <c r="A497" s="423" t="s">
        <v>1824</v>
      </c>
      <c r="B497" s="418" t="str">
        <f t="shared" si="51"/>
        <v>Ayudante</v>
      </c>
      <c r="C497" s="424" t="s">
        <v>825</v>
      </c>
      <c r="D497" s="425"/>
      <c r="E497" s="429"/>
      <c r="F497" s="419">
        <f>D475</f>
        <v>0</v>
      </c>
      <c r="G497" s="432">
        <f t="shared" si="52"/>
        <v>0</v>
      </c>
    </row>
    <row r="498" spans="1:7" ht="16.5" customHeight="1" x14ac:dyDescent="0.2">
      <c r="A498" s="423"/>
      <c r="B498" s="418">
        <f t="shared" si="51"/>
        <v>0</v>
      </c>
      <c r="C498" s="424"/>
      <c r="D498" s="425"/>
      <c r="E498" s="429"/>
      <c r="F498" s="419"/>
      <c r="G498" s="432">
        <f t="shared" si="52"/>
        <v>0</v>
      </c>
    </row>
    <row r="499" spans="1:7" ht="16.5" customHeight="1" x14ac:dyDescent="0.2">
      <c r="A499" s="423" t="s">
        <v>1825</v>
      </c>
      <c r="B499" s="418" t="str">
        <f t="shared" si="51"/>
        <v>Sereno</v>
      </c>
      <c r="C499" s="424" t="s">
        <v>1726</v>
      </c>
      <c r="D499" s="433"/>
      <c r="E499" s="571"/>
      <c r="F499" s="419">
        <f>D475</f>
        <v>0</v>
      </c>
      <c r="G499" s="432">
        <f t="shared" si="52"/>
        <v>0</v>
      </c>
    </row>
    <row r="500" spans="1:7" ht="16.5" customHeight="1" x14ac:dyDescent="0.2">
      <c r="A500" s="423"/>
      <c r="B500" s="418">
        <f t="shared" si="51"/>
        <v>0</v>
      </c>
      <c r="C500" s="418"/>
      <c r="D500" s="469"/>
      <c r="E500" s="419"/>
      <c r="F500" s="419">
        <f>D475</f>
        <v>0</v>
      </c>
      <c r="G500" s="432">
        <f t="shared" si="52"/>
        <v>0</v>
      </c>
    </row>
    <row r="501" spans="1:7" ht="16.5" customHeight="1" x14ac:dyDescent="0.2">
      <c r="A501" s="169"/>
      <c r="B501" s="156"/>
      <c r="C501" s="160"/>
      <c r="D501" s="156"/>
      <c r="E501" s="157"/>
      <c r="F501" s="166" t="s">
        <v>36</v>
      </c>
      <c r="G501" s="434">
        <f>SUBTOTAL(9,G494:G500)</f>
        <v>0</v>
      </c>
    </row>
    <row r="502" spans="1:7" ht="16.5" customHeight="1" x14ac:dyDescent="0.2">
      <c r="A502" s="165"/>
      <c r="B502" s="160"/>
      <c r="C502" s="167" t="s">
        <v>1705</v>
      </c>
      <c r="D502" s="156"/>
      <c r="E502" s="157"/>
      <c r="F502" s="158"/>
      <c r="G502" s="168"/>
    </row>
    <row r="503" spans="1:7" ht="16.5" customHeight="1" x14ac:dyDescent="0.2">
      <c r="A503" s="603" t="s">
        <v>681</v>
      </c>
      <c r="B503" s="604"/>
      <c r="C503" s="605" t="s">
        <v>0</v>
      </c>
      <c r="D503" s="605" t="s">
        <v>31</v>
      </c>
      <c r="E503" s="607" t="s">
        <v>32</v>
      </c>
      <c r="F503" s="609" t="s">
        <v>33</v>
      </c>
      <c r="G503" s="611" t="s">
        <v>34</v>
      </c>
    </row>
    <row r="504" spans="1:7" ht="16.5" customHeight="1" x14ac:dyDescent="0.2">
      <c r="A504" s="163" t="s">
        <v>682</v>
      </c>
      <c r="B504" s="164" t="s">
        <v>683</v>
      </c>
      <c r="C504" s="606"/>
      <c r="D504" s="606"/>
      <c r="E504" s="608"/>
      <c r="F504" s="610"/>
      <c r="G504" s="612"/>
    </row>
    <row r="505" spans="1:7" ht="16.5" customHeight="1" x14ac:dyDescent="0.2">
      <c r="A505" s="423"/>
      <c r="B505" s="418">
        <f t="shared" ref="B505:B515" si="53">IF(A505=0,0,VLOOKUP(A505,Tabla_Indices,2,FALSE))</f>
        <v>0</v>
      </c>
      <c r="C505" s="424"/>
      <c r="D505" s="425"/>
      <c r="E505" s="429"/>
      <c r="F505" s="430"/>
      <c r="G505" s="432">
        <f>ROUND(E505*F505,2)</f>
        <v>0</v>
      </c>
    </row>
    <row r="506" spans="1:7" ht="16.5" customHeight="1" x14ac:dyDescent="0.2">
      <c r="A506" s="423"/>
      <c r="B506" s="418">
        <f t="shared" si="53"/>
        <v>0</v>
      </c>
      <c r="C506" s="424"/>
      <c r="D506" s="425"/>
      <c r="E506" s="429"/>
      <c r="F506" s="430"/>
      <c r="G506" s="432">
        <f t="shared" ref="G506:G515" si="54">ROUND(E506*F506,2)</f>
        <v>0</v>
      </c>
    </row>
    <row r="507" spans="1:7" ht="16.5" customHeight="1" x14ac:dyDescent="0.2">
      <c r="A507" s="423"/>
      <c r="B507" s="418">
        <f t="shared" si="53"/>
        <v>0</v>
      </c>
      <c r="C507" s="424"/>
      <c r="D507" s="425"/>
      <c r="E507" s="429"/>
      <c r="F507" s="430"/>
      <c r="G507" s="432">
        <f t="shared" si="54"/>
        <v>0</v>
      </c>
    </row>
    <row r="508" spans="1:7" ht="16.5" customHeight="1" x14ac:dyDescent="0.2">
      <c r="A508" s="423"/>
      <c r="B508" s="418">
        <f t="shared" si="53"/>
        <v>0</v>
      </c>
      <c r="C508" s="424"/>
      <c r="D508" s="425"/>
      <c r="E508" s="429"/>
      <c r="F508" s="430"/>
      <c r="G508" s="432">
        <f t="shared" si="54"/>
        <v>0</v>
      </c>
    </row>
    <row r="509" spans="1:7" ht="16.5" customHeight="1" x14ac:dyDescent="0.2">
      <c r="A509" s="423"/>
      <c r="B509" s="418">
        <f t="shared" si="53"/>
        <v>0</v>
      </c>
      <c r="C509" s="424"/>
      <c r="D509" s="425"/>
      <c r="E509" s="429"/>
      <c r="F509" s="430"/>
      <c r="G509" s="432">
        <f t="shared" si="54"/>
        <v>0</v>
      </c>
    </row>
    <row r="510" spans="1:7" ht="16.5" customHeight="1" x14ac:dyDescent="0.2">
      <c r="A510" s="423"/>
      <c r="B510" s="418">
        <f t="shared" si="53"/>
        <v>0</v>
      </c>
      <c r="C510" s="424"/>
      <c r="D510" s="425"/>
      <c r="E510" s="435"/>
      <c r="F510" s="430"/>
      <c r="G510" s="432">
        <f t="shared" si="54"/>
        <v>0</v>
      </c>
    </row>
    <row r="511" spans="1:7" ht="16.5" customHeight="1" x14ac:dyDescent="0.2">
      <c r="A511" s="423"/>
      <c r="B511" s="418">
        <f t="shared" si="53"/>
        <v>0</v>
      </c>
      <c r="C511" s="424"/>
      <c r="D511" s="425"/>
      <c r="E511" s="429"/>
      <c r="F511" s="430"/>
      <c r="G511" s="432">
        <f t="shared" si="54"/>
        <v>0</v>
      </c>
    </row>
    <row r="512" spans="1:7" ht="16.5" customHeight="1" x14ac:dyDescent="0.2">
      <c r="A512" s="423"/>
      <c r="B512" s="418">
        <f t="shared" si="53"/>
        <v>0</v>
      </c>
      <c r="C512" s="424"/>
      <c r="D512" s="425"/>
      <c r="E512" s="429"/>
      <c r="F512" s="430"/>
      <c r="G512" s="432">
        <f t="shared" si="54"/>
        <v>0</v>
      </c>
    </row>
    <row r="513" spans="1:7" ht="16.5" customHeight="1" x14ac:dyDescent="0.2">
      <c r="A513" s="423"/>
      <c r="B513" s="418">
        <f t="shared" si="53"/>
        <v>0</v>
      </c>
      <c r="C513" s="424"/>
      <c r="D513" s="425"/>
      <c r="E513" s="429"/>
      <c r="F513" s="430"/>
      <c r="G513" s="432">
        <f t="shared" si="54"/>
        <v>0</v>
      </c>
    </row>
    <row r="514" spans="1:7" ht="16.5" customHeight="1" x14ac:dyDescent="0.2">
      <c r="A514" s="423"/>
      <c r="B514" s="418">
        <f t="shared" si="53"/>
        <v>0</v>
      </c>
      <c r="C514" s="424"/>
      <c r="D514" s="425"/>
      <c r="E514" s="429"/>
      <c r="F514" s="430"/>
      <c r="G514" s="432">
        <f t="shared" si="54"/>
        <v>0</v>
      </c>
    </row>
    <row r="515" spans="1:7" ht="16.5" customHeight="1" x14ac:dyDescent="0.2">
      <c r="A515" s="423"/>
      <c r="B515" s="418">
        <f t="shared" si="53"/>
        <v>0</v>
      </c>
      <c r="C515" s="424"/>
      <c r="D515" s="425"/>
      <c r="E515" s="429"/>
      <c r="F515" s="430"/>
      <c r="G515" s="432">
        <f t="shared" si="54"/>
        <v>0</v>
      </c>
    </row>
    <row r="516" spans="1:7" ht="16.5" customHeight="1" x14ac:dyDescent="0.2">
      <c r="A516" s="165"/>
      <c r="B516" s="160"/>
      <c r="C516" s="160"/>
      <c r="D516" s="156"/>
      <c r="E516" s="157"/>
      <c r="F516" s="166" t="s">
        <v>37</v>
      </c>
      <c r="G516" s="436">
        <f>SUBTOTAL(9,G505:G515)</f>
        <v>0</v>
      </c>
    </row>
    <row r="517" spans="1:7" ht="16.5" customHeight="1" x14ac:dyDescent="0.2">
      <c r="A517" s="165"/>
      <c r="B517" s="160"/>
      <c r="C517" s="167" t="s">
        <v>1706</v>
      </c>
      <c r="D517" s="156"/>
      <c r="E517" s="157"/>
      <c r="F517" s="158"/>
      <c r="G517" s="168"/>
    </row>
    <row r="518" spans="1:7" ht="16.5" customHeight="1" x14ac:dyDescent="0.2">
      <c r="A518" s="603" t="s">
        <v>681</v>
      </c>
      <c r="B518" s="604"/>
      <c r="C518" s="605" t="s">
        <v>0</v>
      </c>
      <c r="D518" s="605" t="s">
        <v>31</v>
      </c>
      <c r="E518" s="607" t="s">
        <v>32</v>
      </c>
      <c r="F518" s="609" t="s">
        <v>33</v>
      </c>
      <c r="G518" s="611" t="s">
        <v>34</v>
      </c>
    </row>
    <row r="519" spans="1:7" ht="16.5" customHeight="1" x14ac:dyDescent="0.2">
      <c r="A519" s="163" t="s">
        <v>682</v>
      </c>
      <c r="B519" s="164" t="s">
        <v>683</v>
      </c>
      <c r="C519" s="606"/>
      <c r="D519" s="606"/>
      <c r="E519" s="608"/>
      <c r="F519" s="610"/>
      <c r="G519" s="612"/>
    </row>
    <row r="520" spans="1:7" ht="16.5" customHeight="1" x14ac:dyDescent="0.2">
      <c r="A520" s="423"/>
      <c r="B520" s="418">
        <f>IF(A520=0,0,VLOOKUP(A520,Tabla_Indices,2,FALSE))</f>
        <v>0</v>
      </c>
      <c r="C520" s="424"/>
      <c r="D520" s="425"/>
      <c r="E520" s="429"/>
      <c r="F520" s="430"/>
      <c r="G520" s="432">
        <f>ROUND(E520*F520,2)</f>
        <v>0</v>
      </c>
    </row>
    <row r="521" spans="1:7" ht="16.5" customHeight="1" x14ac:dyDescent="0.2">
      <c r="A521" s="423"/>
      <c r="B521" s="418">
        <f>IF(A521=0,0,VLOOKUP(A521,Tabla_Indices,2,FALSE))</f>
        <v>0</v>
      </c>
      <c r="C521" s="424"/>
      <c r="D521" s="425"/>
      <c r="E521" s="435"/>
      <c r="F521" s="430"/>
      <c r="G521" s="432">
        <f t="shared" ref="G521" si="55">ROUND(E521*F521,2)</f>
        <v>0</v>
      </c>
    </row>
    <row r="522" spans="1:7" ht="16.5" customHeight="1" x14ac:dyDescent="0.2">
      <c r="A522" s="165"/>
      <c r="B522" s="160"/>
      <c r="C522" s="160"/>
      <c r="D522" s="156"/>
      <c r="E522" s="157"/>
      <c r="F522" s="166" t="s">
        <v>1707</v>
      </c>
      <c r="G522" s="436">
        <f>SUBTOTAL(9,G520:G521)</f>
        <v>0</v>
      </c>
    </row>
    <row r="523" spans="1:7" ht="16.5" customHeight="1" thickBot="1" x14ac:dyDescent="0.25">
      <c r="A523" s="170"/>
      <c r="B523" s="171"/>
      <c r="C523" s="172"/>
      <c r="D523" s="171"/>
      <c r="E523" s="173"/>
      <c r="F523" s="174"/>
      <c r="G523" s="175"/>
    </row>
    <row r="524" spans="1:7" ht="16.5" customHeight="1" thickBot="1" x14ac:dyDescent="0.25">
      <c r="A524" s="202">
        <f>B457</f>
        <v>7</v>
      </c>
      <c r="B524" s="201">
        <f>C457</f>
        <v>0</v>
      </c>
      <c r="C524" s="225"/>
      <c r="D524" s="225" t="s">
        <v>38</v>
      </c>
      <c r="E524" s="226"/>
      <c r="F524" s="437" t="str">
        <f>CONCATENATE("$/",G457)</f>
        <v>$/0</v>
      </c>
      <c r="G524" s="438">
        <f>SUBTOTAL(9,G480:G523)</f>
        <v>0</v>
      </c>
    </row>
    <row r="525" spans="1:7" ht="16.5" customHeight="1" thickTop="1" thickBot="1" x14ac:dyDescent="0.25"/>
    <row r="526" spans="1:7" ht="16.5" customHeight="1" thickTop="1" x14ac:dyDescent="0.2">
      <c r="A526" s="613" t="s">
        <v>40</v>
      </c>
      <c r="B526" s="614"/>
      <c r="C526" s="614"/>
      <c r="D526" s="614"/>
      <c r="E526" s="614"/>
      <c r="F526" s="614"/>
      <c r="G526" s="615"/>
    </row>
    <row r="527" spans="1:7" ht="16.5" customHeight="1" x14ac:dyDescent="0.2">
      <c r="A527" s="146" t="s">
        <v>819</v>
      </c>
      <c r="B527" s="147" t="str">
        <f>Comitente</f>
        <v>DIRECCIÓN PROVINCIAL DE VIALIDAD</v>
      </c>
      <c r="C527" s="148"/>
      <c r="D527" s="223"/>
      <c r="E527" s="223"/>
      <c r="F527" s="150"/>
      <c r="G527" s="151"/>
    </row>
    <row r="528" spans="1:7" ht="16.5" customHeight="1" x14ac:dyDescent="0.2">
      <c r="A528" s="146" t="s">
        <v>820</v>
      </c>
      <c r="B528" s="147">
        <f>Contratista</f>
        <v>0</v>
      </c>
      <c r="C528" s="152"/>
      <c r="D528" s="152"/>
      <c r="E528" s="152"/>
      <c r="F528" s="147"/>
      <c r="G528" s="153"/>
    </row>
    <row r="529" spans="1:7" ht="16.5" customHeight="1" x14ac:dyDescent="0.2">
      <c r="A529" s="146" t="s">
        <v>28</v>
      </c>
      <c r="B529" s="147">
        <f>Obra</f>
        <v>0</v>
      </c>
      <c r="C529" s="152"/>
      <c r="D529" s="152"/>
      <c r="E529" s="152"/>
      <c r="F529" s="147" t="s">
        <v>41</v>
      </c>
      <c r="G529" s="153">
        <f>Fecha_Base</f>
        <v>0</v>
      </c>
    </row>
    <row r="530" spans="1:7" ht="16.5" customHeight="1" x14ac:dyDescent="0.2">
      <c r="A530" s="154" t="s">
        <v>818</v>
      </c>
      <c r="B530" s="155">
        <f>Ubicación</f>
        <v>0</v>
      </c>
      <c r="C530" s="155"/>
      <c r="D530" s="156"/>
      <c r="E530" s="157"/>
      <c r="F530" s="158"/>
      <c r="G530" s="159"/>
    </row>
    <row r="531" spans="1:7" ht="16.5" customHeight="1" x14ac:dyDescent="0.2">
      <c r="A531" s="154" t="s">
        <v>42</v>
      </c>
      <c r="B531" s="470"/>
      <c r="C531" s="160" t="str">
        <f>IF(B531="","",VLOOKUP(B531,Tabla_CyP,2,FALSE))</f>
        <v/>
      </c>
      <c r="E531" s="157"/>
      <c r="F531" s="158"/>
      <c r="G531" s="159"/>
    </row>
    <row r="532" spans="1:7" ht="16.5" customHeight="1" x14ac:dyDescent="0.2">
      <c r="A532" s="154" t="s">
        <v>29</v>
      </c>
      <c r="B532" s="570">
        <v>8</v>
      </c>
      <c r="C532" s="160">
        <f>IF(B532=0,"",VLOOKUP(B532,Tabla_CyP,2,FALSE))</f>
        <v>0</v>
      </c>
      <c r="D532" s="156"/>
      <c r="E532" s="157"/>
      <c r="F532" s="155" t="s">
        <v>30</v>
      </c>
      <c r="G532" s="161">
        <f>IF(B532=0,"",VLOOKUP(B532,Tabla_CyP,4,FALSE))</f>
        <v>0</v>
      </c>
    </row>
    <row r="533" spans="1:7" ht="16.5" customHeight="1" x14ac:dyDescent="0.2">
      <c r="A533" s="154"/>
      <c r="B533" s="155"/>
      <c r="C533" s="160"/>
      <c r="D533" s="156"/>
      <c r="E533" s="157"/>
      <c r="F533" s="160"/>
      <c r="G533" s="162"/>
    </row>
    <row r="534" spans="1:7" ht="16.5" customHeight="1" x14ac:dyDescent="0.2">
      <c r="A534" s="412"/>
      <c r="B534" s="149"/>
      <c r="C534" s="413" t="s">
        <v>1695</v>
      </c>
      <c r="D534" s="149"/>
      <c r="E534" s="149"/>
      <c r="F534" s="149"/>
      <c r="G534" s="414"/>
    </row>
    <row r="535" spans="1:7" ht="16.5" customHeight="1" x14ac:dyDescent="0.2">
      <c r="A535" s="154"/>
      <c r="B535" s="215"/>
      <c r="C535" s="160"/>
      <c r="D535" s="156"/>
      <c r="E535" s="157"/>
      <c r="F535" s="155"/>
      <c r="G535" s="161"/>
    </row>
    <row r="536" spans="1:7" ht="16.5" customHeight="1" x14ac:dyDescent="0.2">
      <c r="A536" s="154"/>
      <c r="B536" s="215"/>
      <c r="C536" s="415" t="s">
        <v>1696</v>
      </c>
      <c r="D536" s="416" t="s">
        <v>32</v>
      </c>
      <c r="E536" s="416" t="s">
        <v>1697</v>
      </c>
      <c r="F536" s="416" t="s">
        <v>1698</v>
      </c>
      <c r="G536" s="417" t="s">
        <v>1699</v>
      </c>
    </row>
    <row r="537" spans="1:7" ht="16.5" customHeight="1" x14ac:dyDescent="0.2">
      <c r="A537" s="154"/>
      <c r="B537" s="215"/>
      <c r="C537" s="424"/>
      <c r="D537" s="429"/>
      <c r="E537" s="467"/>
      <c r="F537" s="430"/>
      <c r="G537" s="420">
        <f>ROUND(D537*F537,2)</f>
        <v>0</v>
      </c>
    </row>
    <row r="538" spans="1:7" ht="16.5" customHeight="1" x14ac:dyDescent="0.2">
      <c r="A538" s="154"/>
      <c r="B538" s="215"/>
      <c r="C538" s="424"/>
      <c r="D538" s="429"/>
      <c r="E538" s="467"/>
      <c r="F538" s="430"/>
      <c r="G538" s="420">
        <f>ROUND(D538*F538,2)</f>
        <v>0</v>
      </c>
    </row>
    <row r="539" spans="1:7" ht="16.5" customHeight="1" x14ac:dyDescent="0.2">
      <c r="A539" s="154"/>
      <c r="B539" s="215"/>
      <c r="C539" s="424"/>
      <c r="D539" s="429"/>
      <c r="E539" s="467"/>
      <c r="F539" s="430"/>
      <c r="G539" s="420">
        <f>ROUND(D539*F539,2)</f>
        <v>0</v>
      </c>
    </row>
    <row r="540" spans="1:7" ht="16.5" customHeight="1" x14ac:dyDescent="0.2">
      <c r="A540" s="154"/>
      <c r="B540" s="215"/>
      <c r="C540" s="424"/>
      <c r="D540" s="429"/>
      <c r="E540" s="467"/>
      <c r="F540" s="430"/>
      <c r="G540" s="420">
        <f>ROUND(D540*F540,2)</f>
        <v>0</v>
      </c>
    </row>
    <row r="541" spans="1:7" ht="16.5" customHeight="1" x14ac:dyDescent="0.2">
      <c r="A541" s="154"/>
      <c r="B541" s="215"/>
      <c r="C541" s="424"/>
      <c r="D541" s="429"/>
      <c r="E541" s="467"/>
      <c r="F541" s="430"/>
      <c r="G541" s="420">
        <f t="shared" ref="G541:G546" si="56">ROUND(D541*F541,2)</f>
        <v>0</v>
      </c>
    </row>
    <row r="542" spans="1:7" ht="16.5" customHeight="1" x14ac:dyDescent="0.2">
      <c r="A542" s="154"/>
      <c r="B542" s="215"/>
      <c r="C542" s="424"/>
      <c r="D542" s="429"/>
      <c r="E542" s="467"/>
      <c r="F542" s="430"/>
      <c r="G542" s="420">
        <f t="shared" si="56"/>
        <v>0</v>
      </c>
    </row>
    <row r="543" spans="1:7" ht="16.5" customHeight="1" x14ac:dyDescent="0.2">
      <c r="A543" s="154"/>
      <c r="B543" s="215"/>
      <c r="C543" s="424"/>
      <c r="D543" s="429"/>
      <c r="E543" s="467"/>
      <c r="F543" s="430"/>
      <c r="G543" s="420">
        <f t="shared" si="56"/>
        <v>0</v>
      </c>
    </row>
    <row r="544" spans="1:7" ht="16.5" customHeight="1" x14ac:dyDescent="0.2">
      <c r="A544" s="154"/>
      <c r="B544" s="215"/>
      <c r="C544" s="424"/>
      <c r="D544" s="429"/>
      <c r="E544" s="467"/>
      <c r="F544" s="430"/>
      <c r="G544" s="420">
        <f t="shared" si="56"/>
        <v>0</v>
      </c>
    </row>
    <row r="545" spans="1:7" ht="16.5" customHeight="1" x14ac:dyDescent="0.2">
      <c r="A545" s="154"/>
      <c r="B545" s="215"/>
      <c r="C545" s="424"/>
      <c r="D545" s="429"/>
      <c r="E545" s="467"/>
      <c r="F545" s="430"/>
      <c r="G545" s="420">
        <f t="shared" si="56"/>
        <v>0</v>
      </c>
    </row>
    <row r="546" spans="1:7" ht="16.5" customHeight="1" x14ac:dyDescent="0.2">
      <c r="A546" s="154"/>
      <c r="B546" s="215"/>
      <c r="C546" s="424"/>
      <c r="D546" s="429"/>
      <c r="E546" s="467"/>
      <c r="F546" s="430"/>
      <c r="G546" s="420">
        <f t="shared" si="56"/>
        <v>0</v>
      </c>
    </row>
    <row r="547" spans="1:7" ht="16.5" customHeight="1" thickBot="1" x14ac:dyDescent="0.25">
      <c r="A547" s="154"/>
      <c r="B547" s="215"/>
      <c r="C547" s="160"/>
      <c r="E547" s="222"/>
      <c r="F547" s="155"/>
      <c r="G547" s="161"/>
    </row>
    <row r="548" spans="1:7" ht="16.5" customHeight="1" thickBot="1" x14ac:dyDescent="0.25">
      <c r="A548" s="154"/>
      <c r="C548" s="421" t="s">
        <v>1700</v>
      </c>
      <c r="E548" s="222">
        <f>SUMPRODUCT(D537:D546,E537:E546)</f>
        <v>0</v>
      </c>
      <c r="F548" s="155" t="s">
        <v>1701</v>
      </c>
      <c r="G548" s="422">
        <f>SUM(G537:G546)</f>
        <v>0</v>
      </c>
    </row>
    <row r="549" spans="1:7" ht="16.5" customHeight="1" x14ac:dyDescent="0.2">
      <c r="A549" s="154"/>
      <c r="B549" s="215"/>
      <c r="C549" s="421"/>
      <c r="D549" s="222"/>
      <c r="E549" s="157"/>
      <c r="F549" s="155"/>
      <c r="G549" s="224"/>
    </row>
    <row r="550" spans="1:7" ht="16.5" customHeight="1" x14ac:dyDescent="0.2">
      <c r="A550" s="154"/>
      <c r="B550" s="215"/>
      <c r="C550" s="155" t="s">
        <v>1702</v>
      </c>
      <c r="D550" s="425"/>
      <c r="E550" s="559" t="str">
        <f>CONCATENATE(G532,"/día")</f>
        <v>0/día</v>
      </c>
      <c r="F550" s="155"/>
      <c r="G550" s="161"/>
    </row>
    <row r="551" spans="1:7" ht="16.5" customHeight="1" x14ac:dyDescent="0.2">
      <c r="A551" s="154"/>
      <c r="B551" s="215"/>
      <c r="C551" s="160"/>
      <c r="D551" s="156"/>
      <c r="E551" s="157"/>
      <c r="F551" s="155"/>
      <c r="G551" s="161"/>
    </row>
    <row r="552" spans="1:7" ht="16.5" customHeight="1" x14ac:dyDescent="0.2">
      <c r="A552" s="603" t="s">
        <v>681</v>
      </c>
      <c r="B552" s="604"/>
      <c r="C552" s="605" t="s">
        <v>0</v>
      </c>
      <c r="D552" s="607" t="s">
        <v>1703</v>
      </c>
      <c r="E552" s="607" t="s">
        <v>1715</v>
      </c>
      <c r="F552" s="609" t="s">
        <v>1054</v>
      </c>
      <c r="G552" s="611" t="s">
        <v>34</v>
      </c>
    </row>
    <row r="553" spans="1:7" ht="16.5" customHeight="1" x14ac:dyDescent="0.2">
      <c r="A553" s="163" t="s">
        <v>682</v>
      </c>
      <c r="B553" s="164" t="s">
        <v>683</v>
      </c>
      <c r="C553" s="606"/>
      <c r="D553" s="608"/>
      <c r="E553" s="608"/>
      <c r="F553" s="610"/>
      <c r="G553" s="612"/>
    </row>
    <row r="554" spans="1:7" ht="16.5" customHeight="1" x14ac:dyDescent="0.2">
      <c r="A554" s="165"/>
      <c r="B554" s="160"/>
      <c r="C554" s="167" t="s">
        <v>1704</v>
      </c>
      <c r="D554" s="157"/>
      <c r="E554" s="157"/>
      <c r="F554" s="160"/>
      <c r="G554" s="168"/>
    </row>
    <row r="555" spans="1:7" ht="16.5" customHeight="1" x14ac:dyDescent="0.2">
      <c r="A555" s="578" t="s">
        <v>1806</v>
      </c>
      <c r="B555" s="418" t="str">
        <f t="shared" ref="B555:B564" si="57">IF(A555=0,0,VLOOKUP(A555,Tabla_Indices,2,FALSE))</f>
        <v>Equipo - Amortización de equipo</v>
      </c>
      <c r="C555" s="424" t="s">
        <v>1821</v>
      </c>
      <c r="D555" s="579">
        <f>C_Amortización_Equipo</f>
        <v>0</v>
      </c>
      <c r="E555" s="472"/>
      <c r="F555" s="468">
        <f>IF(C555="",0,D550)</f>
        <v>0</v>
      </c>
      <c r="G555" s="426">
        <f>IF(F555=0,0,ROUND(E555/F555,2))</f>
        <v>0</v>
      </c>
    </row>
    <row r="556" spans="1:7" ht="16.5" customHeight="1" x14ac:dyDescent="0.2">
      <c r="A556" s="578" t="s">
        <v>1806</v>
      </c>
      <c r="B556" s="418" t="str">
        <f t="shared" si="57"/>
        <v>Equipo - Amortización de equipo</v>
      </c>
      <c r="C556" s="424" t="s">
        <v>1811</v>
      </c>
      <c r="D556" s="579">
        <f>C_Interés_Equipo</f>
        <v>0</v>
      </c>
      <c r="E556" s="472"/>
      <c r="F556" s="468">
        <f>IF(C556="",0,D550)</f>
        <v>0</v>
      </c>
      <c r="G556" s="426">
        <f t="shared" ref="G556:G564" si="58">IF(F556=0,0,ROUND(E556/F556,2))</f>
        <v>0</v>
      </c>
    </row>
    <row r="557" spans="1:7" ht="16.5" customHeight="1" x14ac:dyDescent="0.2">
      <c r="A557" s="578" t="s">
        <v>1807</v>
      </c>
      <c r="B557" s="418" t="str">
        <f t="shared" si="57"/>
        <v xml:space="preserve">Accesorios y repuestos para máquinas de uso especial                 </v>
      </c>
      <c r="C557" s="428" t="s">
        <v>1721</v>
      </c>
      <c r="D557" s="579">
        <f>C_Reparaciones_Repuestos_Equipos</f>
        <v>0</v>
      </c>
      <c r="E557" s="472"/>
      <c r="F557" s="468">
        <f>IF(C557="",0,D550)</f>
        <v>0</v>
      </c>
      <c r="G557" s="426">
        <f t="shared" si="58"/>
        <v>0</v>
      </c>
    </row>
    <row r="558" spans="1:7" ht="16.5" customHeight="1" x14ac:dyDescent="0.2">
      <c r="A558" s="578" t="s">
        <v>1809</v>
      </c>
      <c r="B558" s="418" t="str">
        <f t="shared" si="57"/>
        <v xml:space="preserve">Gas oil                                                                </v>
      </c>
      <c r="C558" s="428" t="s">
        <v>982</v>
      </c>
      <c r="D558" s="579">
        <f>C_Combustible_Equipos</f>
        <v>0</v>
      </c>
      <c r="E558" s="472"/>
      <c r="F558" s="468">
        <f>IF(C558="",0,D550)</f>
        <v>0</v>
      </c>
      <c r="G558" s="426">
        <f t="shared" si="58"/>
        <v>0</v>
      </c>
    </row>
    <row r="559" spans="1:7" ht="16.5" customHeight="1" x14ac:dyDescent="0.2">
      <c r="A559" s="578" t="s">
        <v>1810</v>
      </c>
      <c r="B559" s="418" t="str">
        <f t="shared" si="57"/>
        <v xml:space="preserve">Aceites lubricantes                                                    </v>
      </c>
      <c r="C559" s="428" t="s">
        <v>1808</v>
      </c>
      <c r="D559" s="579">
        <f>C_Lubricantes_Equipos</f>
        <v>0</v>
      </c>
      <c r="E559" s="472"/>
      <c r="F559" s="468">
        <f>IF(C559="",0,D550)</f>
        <v>0</v>
      </c>
      <c r="G559" s="426">
        <f t="shared" si="58"/>
        <v>0</v>
      </c>
    </row>
    <row r="560" spans="1:7" ht="16.5" customHeight="1" x14ac:dyDescent="0.2">
      <c r="A560" s="578"/>
      <c r="B560" s="418">
        <f t="shared" si="57"/>
        <v>0</v>
      </c>
      <c r="C560" s="428"/>
      <c r="D560" s="471"/>
      <c r="E560" s="430"/>
      <c r="F560" s="468">
        <f>IF(C560="",0,D550)</f>
        <v>0</v>
      </c>
      <c r="G560" s="426">
        <f t="shared" si="58"/>
        <v>0</v>
      </c>
    </row>
    <row r="561" spans="1:7" ht="16.5" customHeight="1" x14ac:dyDescent="0.2">
      <c r="A561" s="578"/>
      <c r="B561" s="418">
        <f t="shared" si="57"/>
        <v>0</v>
      </c>
      <c r="C561" s="428"/>
      <c r="D561" s="425"/>
      <c r="E561" s="471"/>
      <c r="F561" s="468">
        <f>IF(C561="",0,D550)</f>
        <v>0</v>
      </c>
      <c r="G561" s="426">
        <f t="shared" si="58"/>
        <v>0</v>
      </c>
    </row>
    <row r="562" spans="1:7" ht="16.5" customHeight="1" x14ac:dyDescent="0.2">
      <c r="A562" s="578"/>
      <c r="B562" s="418">
        <f t="shared" si="57"/>
        <v>0</v>
      </c>
      <c r="C562" s="428"/>
      <c r="D562" s="425"/>
      <c r="E562" s="471"/>
      <c r="F562" s="468">
        <f>IF(C562="",0,D550)</f>
        <v>0</v>
      </c>
      <c r="G562" s="426">
        <f t="shared" si="58"/>
        <v>0</v>
      </c>
    </row>
    <row r="563" spans="1:7" ht="16.5" customHeight="1" x14ac:dyDescent="0.2">
      <c r="A563" s="578"/>
      <c r="B563" s="418">
        <f t="shared" si="57"/>
        <v>0</v>
      </c>
      <c r="C563" s="428"/>
      <c r="D563" s="425"/>
      <c r="E563" s="429"/>
      <c r="F563" s="468">
        <f>IF(C563="",0,D550)</f>
        <v>0</v>
      </c>
      <c r="G563" s="426">
        <f t="shared" si="58"/>
        <v>0</v>
      </c>
    </row>
    <row r="564" spans="1:7" ht="16.5" customHeight="1" x14ac:dyDescent="0.2">
      <c r="A564" s="578"/>
      <c r="B564" s="418">
        <f t="shared" si="57"/>
        <v>0</v>
      </c>
      <c r="C564" s="424"/>
      <c r="D564" s="425"/>
      <c r="E564" s="429"/>
      <c r="F564" s="468">
        <f>IF(C564="",0,D550)</f>
        <v>0</v>
      </c>
      <c r="G564" s="426">
        <f t="shared" si="58"/>
        <v>0</v>
      </c>
    </row>
    <row r="565" spans="1:7" ht="16.5" customHeight="1" x14ac:dyDescent="0.2">
      <c r="A565" s="169"/>
      <c r="B565" s="156"/>
      <c r="C565" s="160"/>
      <c r="D565" s="156"/>
      <c r="E565" s="157"/>
      <c r="F565" s="166" t="s">
        <v>35</v>
      </c>
      <c r="G565" s="431">
        <f>SUBTOTAL(9,G555:G564)</f>
        <v>0</v>
      </c>
    </row>
    <row r="566" spans="1:7" ht="16.5" customHeight="1" x14ac:dyDescent="0.2">
      <c r="A566" s="165"/>
      <c r="B566" s="160"/>
      <c r="C566" s="167" t="s">
        <v>821</v>
      </c>
      <c r="D566" s="156"/>
      <c r="E566" s="157"/>
      <c r="F566" s="158"/>
      <c r="G566" s="168"/>
    </row>
    <row r="567" spans="1:7" ht="16.5" customHeight="1" x14ac:dyDescent="0.2">
      <c r="A567" s="603" t="s">
        <v>681</v>
      </c>
      <c r="B567" s="604"/>
      <c r="C567" s="605" t="s">
        <v>0</v>
      </c>
      <c r="D567" s="607" t="s">
        <v>32</v>
      </c>
      <c r="E567" s="607" t="s">
        <v>1715</v>
      </c>
      <c r="F567" s="609" t="s">
        <v>1054</v>
      </c>
      <c r="G567" s="611" t="s">
        <v>34</v>
      </c>
    </row>
    <row r="568" spans="1:7" ht="16.5" customHeight="1" x14ac:dyDescent="0.2">
      <c r="A568" s="163" t="s">
        <v>682</v>
      </c>
      <c r="B568" s="164" t="s">
        <v>683</v>
      </c>
      <c r="C568" s="606"/>
      <c r="D568" s="608"/>
      <c r="E568" s="608"/>
      <c r="F568" s="610"/>
      <c r="G568" s="612"/>
    </row>
    <row r="569" spans="1:7" ht="16.5" customHeight="1" x14ac:dyDescent="0.2">
      <c r="A569" s="423" t="s">
        <v>1822</v>
      </c>
      <c r="B569" s="418" t="str">
        <f t="shared" ref="B569:B575" si="59">IF(A569=0,0,VLOOKUP(A569,Tabla_Indices,2,FALSE))</f>
        <v>Oficial Especializado</v>
      </c>
      <c r="C569" s="427" t="s">
        <v>1723</v>
      </c>
      <c r="D569" s="425"/>
      <c r="E569" s="429"/>
      <c r="F569" s="419">
        <f>D550</f>
        <v>0</v>
      </c>
      <c r="G569" s="432">
        <f>IF(F569=0,0,ROUND(D569*E569/F569,2))</f>
        <v>0</v>
      </c>
    </row>
    <row r="570" spans="1:7" ht="16.5" customHeight="1" x14ac:dyDescent="0.2">
      <c r="A570" s="423" t="s">
        <v>1823</v>
      </c>
      <c r="B570" s="418" t="str">
        <f t="shared" si="59"/>
        <v xml:space="preserve">Oficial </v>
      </c>
      <c r="C570" s="424" t="s">
        <v>1724</v>
      </c>
      <c r="D570" s="425"/>
      <c r="E570" s="429"/>
      <c r="F570" s="419">
        <f>D550</f>
        <v>0</v>
      </c>
      <c r="G570" s="432">
        <f t="shared" ref="G570:G575" si="60">IF(F570=0,0,ROUND(D570*E570/F570,2))</f>
        <v>0</v>
      </c>
    </row>
    <row r="571" spans="1:7" ht="16.5" customHeight="1" x14ac:dyDescent="0.2">
      <c r="A571" s="423" t="s">
        <v>1824</v>
      </c>
      <c r="B571" s="418" t="str">
        <f t="shared" si="59"/>
        <v>Ayudante</v>
      </c>
      <c r="C571" s="424" t="s">
        <v>1725</v>
      </c>
      <c r="D571" s="425"/>
      <c r="E571" s="429"/>
      <c r="F571" s="419">
        <f>D550</f>
        <v>0</v>
      </c>
      <c r="G571" s="432">
        <f t="shared" si="60"/>
        <v>0</v>
      </c>
    </row>
    <row r="572" spans="1:7" ht="16.5" customHeight="1" x14ac:dyDescent="0.2">
      <c r="A572" s="423" t="s">
        <v>1824</v>
      </c>
      <c r="B572" s="418" t="str">
        <f t="shared" si="59"/>
        <v>Ayudante</v>
      </c>
      <c r="C572" s="424" t="s">
        <v>825</v>
      </c>
      <c r="D572" s="425"/>
      <c r="E572" s="429"/>
      <c r="F572" s="419">
        <f>D550</f>
        <v>0</v>
      </c>
      <c r="G572" s="432">
        <f t="shared" si="60"/>
        <v>0</v>
      </c>
    </row>
    <row r="573" spans="1:7" ht="16.5" customHeight="1" x14ac:dyDescent="0.2">
      <c r="A573" s="423"/>
      <c r="B573" s="418">
        <f t="shared" si="59"/>
        <v>0</v>
      </c>
      <c r="C573" s="424"/>
      <c r="D573" s="425"/>
      <c r="E573" s="429"/>
      <c r="F573" s="419"/>
      <c r="G573" s="432">
        <f t="shared" si="60"/>
        <v>0</v>
      </c>
    </row>
    <row r="574" spans="1:7" ht="16.5" customHeight="1" x14ac:dyDescent="0.2">
      <c r="A574" s="423" t="s">
        <v>1825</v>
      </c>
      <c r="B574" s="418" t="str">
        <f t="shared" si="59"/>
        <v>Sereno</v>
      </c>
      <c r="C574" s="424" t="s">
        <v>1726</v>
      </c>
      <c r="D574" s="433"/>
      <c r="E574" s="571"/>
      <c r="F574" s="419">
        <f>D550</f>
        <v>0</v>
      </c>
      <c r="G574" s="432">
        <f t="shared" si="60"/>
        <v>0</v>
      </c>
    </row>
    <row r="575" spans="1:7" ht="16.5" customHeight="1" x14ac:dyDescent="0.2">
      <c r="A575" s="423"/>
      <c r="B575" s="418">
        <f t="shared" si="59"/>
        <v>0</v>
      </c>
      <c r="C575" s="418"/>
      <c r="D575" s="469"/>
      <c r="E575" s="419"/>
      <c r="F575" s="419">
        <f>D550</f>
        <v>0</v>
      </c>
      <c r="G575" s="432">
        <f t="shared" si="60"/>
        <v>0</v>
      </c>
    </row>
    <row r="576" spans="1:7" ht="16.5" customHeight="1" x14ac:dyDescent="0.2">
      <c r="A576" s="169"/>
      <c r="B576" s="156"/>
      <c r="C576" s="160"/>
      <c r="D576" s="156"/>
      <c r="E576" s="157"/>
      <c r="F576" s="166" t="s">
        <v>36</v>
      </c>
      <c r="G576" s="434">
        <f>SUBTOTAL(9,G569:G575)</f>
        <v>0</v>
      </c>
    </row>
    <row r="577" spans="1:7" ht="16.5" customHeight="1" x14ac:dyDescent="0.2">
      <c r="A577" s="165"/>
      <c r="B577" s="160"/>
      <c r="C577" s="167" t="s">
        <v>1705</v>
      </c>
      <c r="D577" s="156"/>
      <c r="E577" s="157"/>
      <c r="F577" s="158"/>
      <c r="G577" s="168"/>
    </row>
    <row r="578" spans="1:7" ht="16.5" customHeight="1" x14ac:dyDescent="0.2">
      <c r="A578" s="603" t="s">
        <v>681</v>
      </c>
      <c r="B578" s="604"/>
      <c r="C578" s="605" t="s">
        <v>0</v>
      </c>
      <c r="D578" s="605" t="s">
        <v>31</v>
      </c>
      <c r="E578" s="607" t="s">
        <v>32</v>
      </c>
      <c r="F578" s="609" t="s">
        <v>33</v>
      </c>
      <c r="G578" s="611" t="s">
        <v>34</v>
      </c>
    </row>
    <row r="579" spans="1:7" ht="16.5" customHeight="1" x14ac:dyDescent="0.2">
      <c r="A579" s="163" t="s">
        <v>682</v>
      </c>
      <c r="B579" s="164" t="s">
        <v>683</v>
      </c>
      <c r="C579" s="606"/>
      <c r="D579" s="606"/>
      <c r="E579" s="608"/>
      <c r="F579" s="610"/>
      <c r="G579" s="612"/>
    </row>
    <row r="580" spans="1:7" ht="16.5" customHeight="1" x14ac:dyDescent="0.2">
      <c r="A580" s="423"/>
      <c r="B580" s="418">
        <f t="shared" ref="B580:B590" si="61">IF(A580=0,0,VLOOKUP(A580,Tabla_Indices,2,FALSE))</f>
        <v>0</v>
      </c>
      <c r="C580" s="424"/>
      <c r="D580" s="425"/>
      <c r="E580" s="429"/>
      <c r="F580" s="430"/>
      <c r="G580" s="432">
        <f>ROUND(E580*F580,2)</f>
        <v>0</v>
      </c>
    </row>
    <row r="581" spans="1:7" ht="16.5" customHeight="1" x14ac:dyDescent="0.2">
      <c r="A581" s="423"/>
      <c r="B581" s="418">
        <f t="shared" si="61"/>
        <v>0</v>
      </c>
      <c r="C581" s="424"/>
      <c r="D581" s="425"/>
      <c r="E581" s="429"/>
      <c r="F581" s="430"/>
      <c r="G581" s="432">
        <f t="shared" ref="G581:G590" si="62">ROUND(E581*F581,2)</f>
        <v>0</v>
      </c>
    </row>
    <row r="582" spans="1:7" ht="16.5" customHeight="1" x14ac:dyDescent="0.2">
      <c r="A582" s="423"/>
      <c r="B582" s="418">
        <f t="shared" si="61"/>
        <v>0</v>
      </c>
      <c r="C582" s="424"/>
      <c r="D582" s="425"/>
      <c r="E582" s="429"/>
      <c r="F582" s="430"/>
      <c r="G582" s="432">
        <f t="shared" si="62"/>
        <v>0</v>
      </c>
    </row>
    <row r="583" spans="1:7" ht="16.5" customHeight="1" x14ac:dyDescent="0.2">
      <c r="A583" s="423"/>
      <c r="B583" s="418">
        <f t="shared" si="61"/>
        <v>0</v>
      </c>
      <c r="C583" s="424"/>
      <c r="D583" s="425"/>
      <c r="E583" s="429"/>
      <c r="F583" s="430"/>
      <c r="G583" s="432">
        <f t="shared" si="62"/>
        <v>0</v>
      </c>
    </row>
    <row r="584" spans="1:7" ht="16.5" customHeight="1" x14ac:dyDescent="0.2">
      <c r="A584" s="423"/>
      <c r="B584" s="418">
        <f t="shared" si="61"/>
        <v>0</v>
      </c>
      <c r="C584" s="424"/>
      <c r="D584" s="425"/>
      <c r="E584" s="429"/>
      <c r="F584" s="430"/>
      <c r="G584" s="432">
        <f t="shared" si="62"/>
        <v>0</v>
      </c>
    </row>
    <row r="585" spans="1:7" ht="16.5" customHeight="1" x14ac:dyDescent="0.2">
      <c r="A585" s="423"/>
      <c r="B585" s="418">
        <f t="shared" si="61"/>
        <v>0</v>
      </c>
      <c r="C585" s="424"/>
      <c r="D585" s="425"/>
      <c r="E585" s="435"/>
      <c r="F585" s="430"/>
      <c r="G585" s="432">
        <f t="shared" si="62"/>
        <v>0</v>
      </c>
    </row>
    <row r="586" spans="1:7" ht="16.5" customHeight="1" x14ac:dyDescent="0.2">
      <c r="A586" s="423"/>
      <c r="B586" s="418">
        <f t="shared" si="61"/>
        <v>0</v>
      </c>
      <c r="C586" s="424"/>
      <c r="D586" s="425"/>
      <c r="E586" s="429"/>
      <c r="F586" s="430"/>
      <c r="G586" s="432">
        <f t="shared" si="62"/>
        <v>0</v>
      </c>
    </row>
    <row r="587" spans="1:7" ht="16.5" customHeight="1" x14ac:dyDescent="0.2">
      <c r="A587" s="423"/>
      <c r="B587" s="418">
        <f t="shared" si="61"/>
        <v>0</v>
      </c>
      <c r="C587" s="424"/>
      <c r="D587" s="425"/>
      <c r="E587" s="429"/>
      <c r="F587" s="430"/>
      <c r="G587" s="432">
        <f t="shared" si="62"/>
        <v>0</v>
      </c>
    </row>
    <row r="588" spans="1:7" ht="16.5" customHeight="1" x14ac:dyDescent="0.2">
      <c r="A588" s="423"/>
      <c r="B588" s="418">
        <f t="shared" si="61"/>
        <v>0</v>
      </c>
      <c r="C588" s="424"/>
      <c r="D588" s="425"/>
      <c r="E588" s="429"/>
      <c r="F588" s="430"/>
      <c r="G588" s="432">
        <f t="shared" si="62"/>
        <v>0</v>
      </c>
    </row>
    <row r="589" spans="1:7" ht="16.5" customHeight="1" x14ac:dyDescent="0.2">
      <c r="A589" s="423"/>
      <c r="B589" s="418">
        <f t="shared" si="61"/>
        <v>0</v>
      </c>
      <c r="C589" s="424"/>
      <c r="D589" s="425"/>
      <c r="E589" s="429"/>
      <c r="F589" s="430"/>
      <c r="G589" s="432">
        <f t="shared" si="62"/>
        <v>0</v>
      </c>
    </row>
    <row r="590" spans="1:7" ht="16.5" customHeight="1" x14ac:dyDescent="0.2">
      <c r="A590" s="423"/>
      <c r="B590" s="418">
        <f t="shared" si="61"/>
        <v>0</v>
      </c>
      <c r="C590" s="424"/>
      <c r="D590" s="425"/>
      <c r="E590" s="429"/>
      <c r="F590" s="430"/>
      <c r="G590" s="432">
        <f t="shared" si="62"/>
        <v>0</v>
      </c>
    </row>
    <row r="591" spans="1:7" ht="16.5" customHeight="1" x14ac:dyDescent="0.2">
      <c r="A591" s="165"/>
      <c r="B591" s="160"/>
      <c r="C591" s="160"/>
      <c r="D591" s="156"/>
      <c r="E591" s="157"/>
      <c r="F591" s="166" t="s">
        <v>37</v>
      </c>
      <c r="G591" s="436">
        <f>SUBTOTAL(9,G580:G590)</f>
        <v>0</v>
      </c>
    </row>
    <row r="592" spans="1:7" ht="16.5" customHeight="1" x14ac:dyDescent="0.2">
      <c r="A592" s="165"/>
      <c r="B592" s="160"/>
      <c r="C592" s="167" t="s">
        <v>1706</v>
      </c>
      <c r="D592" s="156"/>
      <c r="E592" s="157"/>
      <c r="F592" s="158"/>
      <c r="G592" s="168"/>
    </row>
    <row r="593" spans="1:7" ht="16.5" customHeight="1" x14ac:dyDescent="0.2">
      <c r="A593" s="603" t="s">
        <v>681</v>
      </c>
      <c r="B593" s="604"/>
      <c r="C593" s="605" t="s">
        <v>0</v>
      </c>
      <c r="D593" s="605" t="s">
        <v>31</v>
      </c>
      <c r="E593" s="607" t="s">
        <v>32</v>
      </c>
      <c r="F593" s="609" t="s">
        <v>33</v>
      </c>
      <c r="G593" s="611" t="s">
        <v>34</v>
      </c>
    </row>
    <row r="594" spans="1:7" ht="16.5" customHeight="1" x14ac:dyDescent="0.2">
      <c r="A594" s="163" t="s">
        <v>682</v>
      </c>
      <c r="B594" s="164" t="s">
        <v>683</v>
      </c>
      <c r="C594" s="606"/>
      <c r="D594" s="606"/>
      <c r="E594" s="608"/>
      <c r="F594" s="610"/>
      <c r="G594" s="612"/>
    </row>
    <row r="595" spans="1:7" ht="16.5" customHeight="1" x14ac:dyDescent="0.2">
      <c r="A595" s="423"/>
      <c r="B595" s="418">
        <f>IF(A595=0,0,VLOOKUP(A595,Tabla_Indices,2,FALSE))</f>
        <v>0</v>
      </c>
      <c r="C595" s="424"/>
      <c r="D595" s="425"/>
      <c r="E595" s="429"/>
      <c r="F595" s="430"/>
      <c r="G595" s="432">
        <f>ROUND(E595*F595,2)</f>
        <v>0</v>
      </c>
    </row>
    <row r="596" spans="1:7" ht="16.5" customHeight="1" x14ac:dyDescent="0.2">
      <c r="A596" s="423"/>
      <c r="B596" s="418">
        <f>IF(A596=0,0,VLOOKUP(A596,Tabla_Indices,2,FALSE))</f>
        <v>0</v>
      </c>
      <c r="C596" s="424"/>
      <c r="D596" s="425"/>
      <c r="E596" s="435"/>
      <c r="F596" s="430"/>
      <c r="G596" s="432">
        <f t="shared" ref="G596" si="63">ROUND(E596*F596,2)</f>
        <v>0</v>
      </c>
    </row>
    <row r="597" spans="1:7" ht="16.5" customHeight="1" x14ac:dyDescent="0.2">
      <c r="A597" s="165"/>
      <c r="B597" s="160"/>
      <c r="C597" s="160"/>
      <c r="D597" s="156"/>
      <c r="E597" s="157"/>
      <c r="F597" s="166" t="s">
        <v>1707</v>
      </c>
      <c r="G597" s="436">
        <f>SUBTOTAL(9,G595:G596)</f>
        <v>0</v>
      </c>
    </row>
    <row r="598" spans="1:7" ht="16.5" customHeight="1" thickBot="1" x14ac:dyDescent="0.25">
      <c r="A598" s="170"/>
      <c r="B598" s="171"/>
      <c r="C598" s="172"/>
      <c r="D598" s="171"/>
      <c r="E598" s="173"/>
      <c r="F598" s="174"/>
      <c r="G598" s="175"/>
    </row>
    <row r="599" spans="1:7" ht="16.5" customHeight="1" thickBot="1" x14ac:dyDescent="0.25">
      <c r="A599" s="202">
        <f>B532</f>
        <v>8</v>
      </c>
      <c r="B599" s="201">
        <f>C532</f>
        <v>0</v>
      </c>
      <c r="C599" s="225"/>
      <c r="D599" s="225" t="s">
        <v>38</v>
      </c>
      <c r="E599" s="226"/>
      <c r="F599" s="437" t="str">
        <f>CONCATENATE("$/",G532)</f>
        <v>$/0</v>
      </c>
      <c r="G599" s="438">
        <f>SUBTOTAL(9,G555:G598)</f>
        <v>0</v>
      </c>
    </row>
    <row r="600" spans="1:7" ht="16.5" customHeight="1" thickTop="1" thickBot="1" x14ac:dyDescent="0.25"/>
    <row r="601" spans="1:7" ht="16.5" customHeight="1" thickTop="1" x14ac:dyDescent="0.2">
      <c r="A601" s="613" t="s">
        <v>40</v>
      </c>
      <c r="B601" s="614"/>
      <c r="C601" s="614"/>
      <c r="D601" s="614"/>
      <c r="E601" s="614"/>
      <c r="F601" s="614"/>
      <c r="G601" s="615"/>
    </row>
    <row r="602" spans="1:7" ht="16.5" customHeight="1" x14ac:dyDescent="0.2">
      <c r="A602" s="146" t="s">
        <v>819</v>
      </c>
      <c r="B602" s="147" t="str">
        <f>Comitente</f>
        <v>DIRECCIÓN PROVINCIAL DE VIALIDAD</v>
      </c>
      <c r="C602" s="148"/>
      <c r="D602" s="223"/>
      <c r="E602" s="223"/>
      <c r="F602" s="150"/>
      <c r="G602" s="151"/>
    </row>
    <row r="603" spans="1:7" ht="16.5" customHeight="1" x14ac:dyDescent="0.2">
      <c r="A603" s="146" t="s">
        <v>820</v>
      </c>
      <c r="B603" s="147">
        <f>Contratista</f>
        <v>0</v>
      </c>
      <c r="C603" s="152"/>
      <c r="D603" s="152"/>
      <c r="E603" s="152"/>
      <c r="F603" s="147"/>
      <c r="G603" s="153"/>
    </row>
    <row r="604" spans="1:7" ht="16.5" customHeight="1" x14ac:dyDescent="0.2">
      <c r="A604" s="146" t="s">
        <v>28</v>
      </c>
      <c r="B604" s="147">
        <f>Obra</f>
        <v>0</v>
      </c>
      <c r="C604" s="152"/>
      <c r="D604" s="152"/>
      <c r="E604" s="152"/>
      <c r="F604" s="147" t="s">
        <v>41</v>
      </c>
      <c r="G604" s="153">
        <f>Fecha_Base</f>
        <v>0</v>
      </c>
    </row>
    <row r="605" spans="1:7" ht="16.5" customHeight="1" x14ac:dyDescent="0.2">
      <c r="A605" s="154" t="s">
        <v>818</v>
      </c>
      <c r="B605" s="155">
        <f>Ubicación</f>
        <v>0</v>
      </c>
      <c r="C605" s="155"/>
      <c r="D605" s="156"/>
      <c r="E605" s="157"/>
      <c r="F605" s="158"/>
      <c r="G605" s="159"/>
    </row>
    <row r="606" spans="1:7" ht="16.5" customHeight="1" x14ac:dyDescent="0.2">
      <c r="A606" s="154" t="s">
        <v>42</v>
      </c>
      <c r="B606" s="470"/>
      <c r="C606" s="160" t="str">
        <f>IF(B606="","",VLOOKUP(B606,Tabla_CyP,2,FALSE))</f>
        <v/>
      </c>
      <c r="E606" s="157"/>
      <c r="F606" s="158"/>
      <c r="G606" s="159"/>
    </row>
    <row r="607" spans="1:7" ht="16.5" customHeight="1" x14ac:dyDescent="0.2">
      <c r="A607" s="154" t="s">
        <v>29</v>
      </c>
      <c r="B607" s="570">
        <v>9</v>
      </c>
      <c r="C607" s="160">
        <f>IF(B607=0,"",VLOOKUP(B607,Tabla_CyP,2,FALSE))</f>
        <v>0</v>
      </c>
      <c r="D607" s="156"/>
      <c r="E607" s="157"/>
      <c r="F607" s="155" t="s">
        <v>30</v>
      </c>
      <c r="G607" s="161">
        <f>IF(B607=0,"",VLOOKUP(B607,Tabla_CyP,4,FALSE))</f>
        <v>0</v>
      </c>
    </row>
    <row r="608" spans="1:7" ht="16.5" customHeight="1" x14ac:dyDescent="0.2">
      <c r="A608" s="154"/>
      <c r="B608" s="155"/>
      <c r="C608" s="160"/>
      <c r="D608" s="156"/>
      <c r="E608" s="157"/>
      <c r="F608" s="160"/>
      <c r="G608" s="162"/>
    </row>
    <row r="609" spans="1:7" ht="16.5" customHeight="1" x14ac:dyDescent="0.2">
      <c r="A609" s="412"/>
      <c r="B609" s="149"/>
      <c r="C609" s="413" t="s">
        <v>1695</v>
      </c>
      <c r="D609" s="149"/>
      <c r="E609" s="149"/>
      <c r="F609" s="149"/>
      <c r="G609" s="414"/>
    </row>
    <row r="610" spans="1:7" ht="16.5" customHeight="1" x14ac:dyDescent="0.2">
      <c r="A610" s="154"/>
      <c r="B610" s="215"/>
      <c r="C610" s="160"/>
      <c r="D610" s="156"/>
      <c r="E610" s="157"/>
      <c r="F610" s="155"/>
      <c r="G610" s="161"/>
    </row>
    <row r="611" spans="1:7" ht="16.5" customHeight="1" x14ac:dyDescent="0.2">
      <c r="A611" s="154"/>
      <c r="B611" s="215"/>
      <c r="C611" s="415" t="s">
        <v>1696</v>
      </c>
      <c r="D611" s="416" t="s">
        <v>32</v>
      </c>
      <c r="E611" s="416" t="s">
        <v>1697</v>
      </c>
      <c r="F611" s="416" t="s">
        <v>1698</v>
      </c>
      <c r="G611" s="417" t="s">
        <v>1699</v>
      </c>
    </row>
    <row r="612" spans="1:7" ht="16.5" customHeight="1" x14ac:dyDescent="0.2">
      <c r="A612" s="154"/>
      <c r="B612" s="215"/>
      <c r="C612" s="424"/>
      <c r="D612" s="429"/>
      <c r="E612" s="467"/>
      <c r="F612" s="430"/>
      <c r="G612" s="420">
        <f>ROUND(D612*F612,2)</f>
        <v>0</v>
      </c>
    </row>
    <row r="613" spans="1:7" ht="16.5" customHeight="1" x14ac:dyDescent="0.2">
      <c r="A613" s="154"/>
      <c r="B613" s="215"/>
      <c r="C613" s="424"/>
      <c r="D613" s="429"/>
      <c r="E613" s="467"/>
      <c r="F613" s="430"/>
      <c r="G613" s="420">
        <f>ROUND(D613*F613,2)</f>
        <v>0</v>
      </c>
    </row>
    <row r="614" spans="1:7" ht="16.5" customHeight="1" x14ac:dyDescent="0.2">
      <c r="A614" s="154"/>
      <c r="B614" s="215"/>
      <c r="C614" s="424"/>
      <c r="D614" s="429"/>
      <c r="E614" s="467"/>
      <c r="F614" s="430"/>
      <c r="G614" s="420">
        <f>ROUND(D614*F614,2)</f>
        <v>0</v>
      </c>
    </row>
    <row r="615" spans="1:7" ht="16.5" customHeight="1" x14ac:dyDescent="0.2">
      <c r="A615" s="154"/>
      <c r="B615" s="215"/>
      <c r="C615" s="424"/>
      <c r="D615" s="429"/>
      <c r="E615" s="467"/>
      <c r="F615" s="430"/>
      <c r="G615" s="420">
        <f>ROUND(D615*F615,2)</f>
        <v>0</v>
      </c>
    </row>
    <row r="616" spans="1:7" ht="16.5" customHeight="1" x14ac:dyDescent="0.2">
      <c r="A616" s="154"/>
      <c r="B616" s="215"/>
      <c r="C616" s="424"/>
      <c r="D616" s="429"/>
      <c r="E616" s="467"/>
      <c r="F616" s="430"/>
      <c r="G616" s="420">
        <f t="shared" ref="G616:G621" si="64">ROUND(D616*F616,2)</f>
        <v>0</v>
      </c>
    </row>
    <row r="617" spans="1:7" ht="16.5" customHeight="1" x14ac:dyDescent="0.2">
      <c r="A617" s="154"/>
      <c r="B617" s="215"/>
      <c r="C617" s="424"/>
      <c r="D617" s="429"/>
      <c r="E617" s="467"/>
      <c r="F617" s="430"/>
      <c r="G617" s="420">
        <f t="shared" si="64"/>
        <v>0</v>
      </c>
    </row>
    <row r="618" spans="1:7" ht="16.5" customHeight="1" x14ac:dyDescent="0.2">
      <c r="A618" s="154"/>
      <c r="B618" s="215"/>
      <c r="C618" s="424"/>
      <c r="D618" s="429"/>
      <c r="E618" s="467"/>
      <c r="F618" s="430"/>
      <c r="G618" s="420">
        <f t="shared" si="64"/>
        <v>0</v>
      </c>
    </row>
    <row r="619" spans="1:7" ht="16.5" customHeight="1" x14ac:dyDescent="0.2">
      <c r="A619" s="154"/>
      <c r="B619" s="215"/>
      <c r="C619" s="424"/>
      <c r="D619" s="429"/>
      <c r="E619" s="467"/>
      <c r="F619" s="430"/>
      <c r="G619" s="420">
        <f t="shared" si="64"/>
        <v>0</v>
      </c>
    </row>
    <row r="620" spans="1:7" ht="16.5" customHeight="1" x14ac:dyDescent="0.2">
      <c r="A620" s="154"/>
      <c r="B620" s="215"/>
      <c r="C620" s="424"/>
      <c r="D620" s="429"/>
      <c r="E620" s="467"/>
      <c r="F620" s="430"/>
      <c r="G620" s="420">
        <f t="shared" si="64"/>
        <v>0</v>
      </c>
    </row>
    <row r="621" spans="1:7" ht="16.5" customHeight="1" x14ac:dyDescent="0.2">
      <c r="A621" s="154"/>
      <c r="B621" s="215"/>
      <c r="C621" s="424"/>
      <c r="D621" s="429"/>
      <c r="E621" s="467"/>
      <c r="F621" s="430"/>
      <c r="G621" s="420">
        <f t="shared" si="64"/>
        <v>0</v>
      </c>
    </row>
    <row r="622" spans="1:7" ht="16.5" customHeight="1" thickBot="1" x14ac:dyDescent="0.25">
      <c r="A622" s="154"/>
      <c r="B622" s="215"/>
      <c r="C622" s="160"/>
      <c r="E622" s="222"/>
      <c r="F622" s="155"/>
      <c r="G622" s="161"/>
    </row>
    <row r="623" spans="1:7" ht="16.5" customHeight="1" thickBot="1" x14ac:dyDescent="0.25">
      <c r="A623" s="154"/>
      <c r="C623" s="421" t="s">
        <v>1700</v>
      </c>
      <c r="E623" s="222">
        <f>SUMPRODUCT(D612:D621,E612:E621)</f>
        <v>0</v>
      </c>
      <c r="F623" s="155" t="s">
        <v>1701</v>
      </c>
      <c r="G623" s="422">
        <f>SUM(G612:G621)</f>
        <v>0</v>
      </c>
    </row>
    <row r="624" spans="1:7" ht="16.5" customHeight="1" x14ac:dyDescent="0.2">
      <c r="A624" s="154"/>
      <c r="B624" s="215"/>
      <c r="C624" s="421"/>
      <c r="D624" s="222"/>
      <c r="E624" s="157"/>
      <c r="F624" s="155"/>
      <c r="G624" s="224"/>
    </row>
    <row r="625" spans="1:7" ht="16.5" customHeight="1" x14ac:dyDescent="0.2">
      <c r="A625" s="154"/>
      <c r="B625" s="215"/>
      <c r="C625" s="155" t="s">
        <v>1702</v>
      </c>
      <c r="D625" s="425"/>
      <c r="E625" s="559" t="str">
        <f>CONCATENATE(G607,"/día")</f>
        <v>0/día</v>
      </c>
      <c r="F625" s="155"/>
      <c r="G625" s="161"/>
    </row>
    <row r="626" spans="1:7" ht="16.5" customHeight="1" x14ac:dyDescent="0.2">
      <c r="A626" s="154"/>
      <c r="B626" s="215"/>
      <c r="C626" s="160"/>
      <c r="D626" s="156"/>
      <c r="E626" s="157"/>
      <c r="F626" s="155"/>
      <c r="G626" s="161"/>
    </row>
    <row r="627" spans="1:7" ht="16.5" customHeight="1" x14ac:dyDescent="0.2">
      <c r="A627" s="603" t="s">
        <v>681</v>
      </c>
      <c r="B627" s="604"/>
      <c r="C627" s="605" t="s">
        <v>0</v>
      </c>
      <c r="D627" s="607" t="s">
        <v>1703</v>
      </c>
      <c r="E627" s="607" t="s">
        <v>1715</v>
      </c>
      <c r="F627" s="609" t="s">
        <v>1054</v>
      </c>
      <c r="G627" s="611" t="s">
        <v>34</v>
      </c>
    </row>
    <row r="628" spans="1:7" ht="16.5" customHeight="1" x14ac:dyDescent="0.2">
      <c r="A628" s="163" t="s">
        <v>682</v>
      </c>
      <c r="B628" s="164" t="s">
        <v>683</v>
      </c>
      <c r="C628" s="606"/>
      <c r="D628" s="608"/>
      <c r="E628" s="608"/>
      <c r="F628" s="610"/>
      <c r="G628" s="612"/>
    </row>
    <row r="629" spans="1:7" ht="16.5" customHeight="1" x14ac:dyDescent="0.2">
      <c r="A629" s="165"/>
      <c r="B629" s="160"/>
      <c r="C629" s="167" t="s">
        <v>1704</v>
      </c>
      <c r="D629" s="157"/>
      <c r="E629" s="157"/>
      <c r="F629" s="160"/>
      <c r="G629" s="168"/>
    </row>
    <row r="630" spans="1:7" ht="16.5" customHeight="1" x14ac:dyDescent="0.2">
      <c r="A630" s="578" t="s">
        <v>1806</v>
      </c>
      <c r="B630" s="418" t="str">
        <f t="shared" ref="B630:B639" si="65">IF(A630=0,0,VLOOKUP(A630,Tabla_Indices,2,FALSE))</f>
        <v>Equipo - Amortización de equipo</v>
      </c>
      <c r="C630" s="424" t="s">
        <v>1821</v>
      </c>
      <c r="D630" s="579">
        <f>C_Amortización_Equipo</f>
        <v>0</v>
      </c>
      <c r="E630" s="472"/>
      <c r="F630" s="468">
        <f>IF(C630="",0,D625)</f>
        <v>0</v>
      </c>
      <c r="G630" s="426">
        <f>IF(F630=0,0,ROUND(E630/F630,2))</f>
        <v>0</v>
      </c>
    </row>
    <row r="631" spans="1:7" ht="16.5" customHeight="1" x14ac:dyDescent="0.2">
      <c r="A631" s="578" t="s">
        <v>1806</v>
      </c>
      <c r="B631" s="418" t="str">
        <f t="shared" si="65"/>
        <v>Equipo - Amortización de equipo</v>
      </c>
      <c r="C631" s="424" t="s">
        <v>1811</v>
      </c>
      <c r="D631" s="579">
        <f>C_Interés_Equipo</f>
        <v>0</v>
      </c>
      <c r="E631" s="472"/>
      <c r="F631" s="468">
        <f>IF(C631="",0,D625)</f>
        <v>0</v>
      </c>
      <c r="G631" s="426">
        <f t="shared" ref="G631:G639" si="66">IF(F631=0,0,ROUND(E631/F631,2))</f>
        <v>0</v>
      </c>
    </row>
    <row r="632" spans="1:7" ht="16.5" customHeight="1" x14ac:dyDescent="0.2">
      <c r="A632" s="578" t="s">
        <v>1807</v>
      </c>
      <c r="B632" s="418" t="str">
        <f t="shared" si="65"/>
        <v xml:space="preserve">Accesorios y repuestos para máquinas de uso especial                 </v>
      </c>
      <c r="C632" s="428" t="s">
        <v>1721</v>
      </c>
      <c r="D632" s="579">
        <f>C_Reparaciones_Repuestos_Equipos</f>
        <v>0</v>
      </c>
      <c r="E632" s="472"/>
      <c r="F632" s="468">
        <f>IF(C632="",0,D625)</f>
        <v>0</v>
      </c>
      <c r="G632" s="426">
        <f t="shared" si="66"/>
        <v>0</v>
      </c>
    </row>
    <row r="633" spans="1:7" ht="16.5" customHeight="1" x14ac:dyDescent="0.2">
      <c r="A633" s="578" t="s">
        <v>1809</v>
      </c>
      <c r="B633" s="418" t="str">
        <f t="shared" si="65"/>
        <v xml:space="preserve">Gas oil                                                                </v>
      </c>
      <c r="C633" s="428" t="s">
        <v>982</v>
      </c>
      <c r="D633" s="579">
        <f>C_Combustible_Equipos</f>
        <v>0</v>
      </c>
      <c r="E633" s="472"/>
      <c r="F633" s="468">
        <f>IF(C633="",0,D625)</f>
        <v>0</v>
      </c>
      <c r="G633" s="426">
        <f t="shared" si="66"/>
        <v>0</v>
      </c>
    </row>
    <row r="634" spans="1:7" ht="16.5" customHeight="1" x14ac:dyDescent="0.2">
      <c r="A634" s="578" t="s">
        <v>1810</v>
      </c>
      <c r="B634" s="418" t="str">
        <f t="shared" si="65"/>
        <v xml:space="preserve">Aceites lubricantes                                                    </v>
      </c>
      <c r="C634" s="428" t="s">
        <v>1808</v>
      </c>
      <c r="D634" s="579">
        <f>C_Lubricantes_Equipos</f>
        <v>0</v>
      </c>
      <c r="E634" s="472"/>
      <c r="F634" s="468">
        <f>IF(C634="",0,D625)</f>
        <v>0</v>
      </c>
      <c r="G634" s="426">
        <f t="shared" si="66"/>
        <v>0</v>
      </c>
    </row>
    <row r="635" spans="1:7" ht="16.5" customHeight="1" x14ac:dyDescent="0.2">
      <c r="A635" s="578"/>
      <c r="B635" s="418">
        <f t="shared" si="65"/>
        <v>0</v>
      </c>
      <c r="C635" s="428"/>
      <c r="D635" s="471"/>
      <c r="E635" s="430"/>
      <c r="F635" s="468">
        <f>IF(C635="",0,D625)</f>
        <v>0</v>
      </c>
      <c r="G635" s="426">
        <f t="shared" si="66"/>
        <v>0</v>
      </c>
    </row>
    <row r="636" spans="1:7" ht="16.5" customHeight="1" x14ac:dyDescent="0.2">
      <c r="A636" s="578"/>
      <c r="B636" s="418">
        <f t="shared" si="65"/>
        <v>0</v>
      </c>
      <c r="C636" s="428"/>
      <c r="D636" s="425"/>
      <c r="E636" s="471"/>
      <c r="F636" s="468">
        <f>IF(C636="",0,D625)</f>
        <v>0</v>
      </c>
      <c r="G636" s="426">
        <f t="shared" si="66"/>
        <v>0</v>
      </c>
    </row>
    <row r="637" spans="1:7" ht="16.5" customHeight="1" x14ac:dyDescent="0.2">
      <c r="A637" s="578"/>
      <c r="B637" s="418">
        <f t="shared" si="65"/>
        <v>0</v>
      </c>
      <c r="C637" s="428"/>
      <c r="D637" s="425"/>
      <c r="E637" s="471"/>
      <c r="F637" s="468">
        <f>IF(C637="",0,D625)</f>
        <v>0</v>
      </c>
      <c r="G637" s="426">
        <f t="shared" si="66"/>
        <v>0</v>
      </c>
    </row>
    <row r="638" spans="1:7" ht="16.5" customHeight="1" x14ac:dyDescent="0.2">
      <c r="A638" s="578"/>
      <c r="B638" s="418">
        <f t="shared" si="65"/>
        <v>0</v>
      </c>
      <c r="C638" s="428"/>
      <c r="D638" s="425"/>
      <c r="E638" s="429"/>
      <c r="F638" s="468">
        <f>IF(C638="",0,D625)</f>
        <v>0</v>
      </c>
      <c r="G638" s="426">
        <f t="shared" si="66"/>
        <v>0</v>
      </c>
    </row>
    <row r="639" spans="1:7" ht="16.5" customHeight="1" x14ac:dyDescent="0.2">
      <c r="A639" s="578"/>
      <c r="B639" s="418">
        <f t="shared" si="65"/>
        <v>0</v>
      </c>
      <c r="C639" s="424"/>
      <c r="D639" s="425"/>
      <c r="E639" s="429"/>
      <c r="F639" s="468">
        <f>IF(C639="",0,D625)</f>
        <v>0</v>
      </c>
      <c r="G639" s="426">
        <f t="shared" si="66"/>
        <v>0</v>
      </c>
    </row>
    <row r="640" spans="1:7" ht="16.5" customHeight="1" x14ac:dyDescent="0.2">
      <c r="A640" s="169"/>
      <c r="B640" s="156"/>
      <c r="C640" s="160"/>
      <c r="D640" s="156"/>
      <c r="E640" s="157"/>
      <c r="F640" s="166" t="s">
        <v>35</v>
      </c>
      <c r="G640" s="431">
        <f>SUBTOTAL(9,G630:G639)</f>
        <v>0</v>
      </c>
    </row>
    <row r="641" spans="1:7" ht="16.5" customHeight="1" x14ac:dyDescent="0.2">
      <c r="A641" s="165"/>
      <c r="B641" s="160"/>
      <c r="C641" s="167" t="s">
        <v>821</v>
      </c>
      <c r="D641" s="156"/>
      <c r="E641" s="157"/>
      <c r="F641" s="158"/>
      <c r="G641" s="168"/>
    </row>
    <row r="642" spans="1:7" ht="16.5" customHeight="1" x14ac:dyDescent="0.2">
      <c r="A642" s="603" t="s">
        <v>681</v>
      </c>
      <c r="B642" s="604"/>
      <c r="C642" s="605" t="s">
        <v>0</v>
      </c>
      <c r="D642" s="607" t="s">
        <v>32</v>
      </c>
      <c r="E642" s="607" t="s">
        <v>1715</v>
      </c>
      <c r="F642" s="609" t="s">
        <v>1054</v>
      </c>
      <c r="G642" s="611" t="s">
        <v>34</v>
      </c>
    </row>
    <row r="643" spans="1:7" ht="16.5" customHeight="1" x14ac:dyDescent="0.2">
      <c r="A643" s="163" t="s">
        <v>682</v>
      </c>
      <c r="B643" s="164" t="s">
        <v>683</v>
      </c>
      <c r="C643" s="606"/>
      <c r="D643" s="608"/>
      <c r="E643" s="608"/>
      <c r="F643" s="610"/>
      <c r="G643" s="612"/>
    </row>
    <row r="644" spans="1:7" ht="16.5" customHeight="1" x14ac:dyDescent="0.2">
      <c r="A644" s="423" t="s">
        <v>1822</v>
      </c>
      <c r="B644" s="418" t="str">
        <f t="shared" ref="B644:B650" si="67">IF(A644=0,0,VLOOKUP(A644,Tabla_Indices,2,FALSE))</f>
        <v>Oficial Especializado</v>
      </c>
      <c r="C644" s="427" t="s">
        <v>1723</v>
      </c>
      <c r="D644" s="425"/>
      <c r="E644" s="429"/>
      <c r="F644" s="419">
        <f>D625</f>
        <v>0</v>
      </c>
      <c r="G644" s="432">
        <f>IF(F644=0,0,ROUND(D644*E644/F644,2))</f>
        <v>0</v>
      </c>
    </row>
    <row r="645" spans="1:7" ht="16.5" customHeight="1" x14ac:dyDescent="0.2">
      <c r="A645" s="423" t="s">
        <v>1823</v>
      </c>
      <c r="B645" s="418" t="str">
        <f t="shared" si="67"/>
        <v xml:space="preserve">Oficial </v>
      </c>
      <c r="C645" s="424" t="s">
        <v>1724</v>
      </c>
      <c r="D645" s="425"/>
      <c r="E645" s="429"/>
      <c r="F645" s="419">
        <f>D625</f>
        <v>0</v>
      </c>
      <c r="G645" s="432">
        <f t="shared" ref="G645:G650" si="68">IF(F645=0,0,ROUND(D645*E645/F645,2))</f>
        <v>0</v>
      </c>
    </row>
    <row r="646" spans="1:7" ht="16.5" customHeight="1" x14ac:dyDescent="0.2">
      <c r="A646" s="423" t="s">
        <v>1824</v>
      </c>
      <c r="B646" s="418" t="str">
        <f t="shared" si="67"/>
        <v>Ayudante</v>
      </c>
      <c r="C646" s="424" t="s">
        <v>1725</v>
      </c>
      <c r="D646" s="425"/>
      <c r="E646" s="429"/>
      <c r="F646" s="419">
        <f>D625</f>
        <v>0</v>
      </c>
      <c r="G646" s="432">
        <f t="shared" si="68"/>
        <v>0</v>
      </c>
    </row>
    <row r="647" spans="1:7" ht="16.5" customHeight="1" x14ac:dyDescent="0.2">
      <c r="A647" s="423" t="s">
        <v>1824</v>
      </c>
      <c r="B647" s="418" t="str">
        <f t="shared" si="67"/>
        <v>Ayudante</v>
      </c>
      <c r="C647" s="424" t="s">
        <v>825</v>
      </c>
      <c r="D647" s="425"/>
      <c r="E647" s="429"/>
      <c r="F647" s="419">
        <f>D625</f>
        <v>0</v>
      </c>
      <c r="G647" s="432">
        <f t="shared" si="68"/>
        <v>0</v>
      </c>
    </row>
    <row r="648" spans="1:7" ht="16.5" customHeight="1" x14ac:dyDescent="0.2">
      <c r="A648" s="423"/>
      <c r="B648" s="418">
        <f t="shared" si="67"/>
        <v>0</v>
      </c>
      <c r="C648" s="424"/>
      <c r="D648" s="425"/>
      <c r="E648" s="429"/>
      <c r="F648" s="419"/>
      <c r="G648" s="432">
        <f t="shared" si="68"/>
        <v>0</v>
      </c>
    </row>
    <row r="649" spans="1:7" ht="16.5" customHeight="1" x14ac:dyDescent="0.2">
      <c r="A649" s="423" t="s">
        <v>1825</v>
      </c>
      <c r="B649" s="418" t="str">
        <f t="shared" si="67"/>
        <v>Sereno</v>
      </c>
      <c r="C649" s="424" t="s">
        <v>1726</v>
      </c>
      <c r="D649" s="433"/>
      <c r="E649" s="571"/>
      <c r="F649" s="419">
        <f>D625</f>
        <v>0</v>
      </c>
      <c r="G649" s="432">
        <f t="shared" si="68"/>
        <v>0</v>
      </c>
    </row>
    <row r="650" spans="1:7" ht="16.5" customHeight="1" x14ac:dyDescent="0.2">
      <c r="A650" s="423"/>
      <c r="B650" s="418">
        <f t="shared" si="67"/>
        <v>0</v>
      </c>
      <c r="C650" s="418"/>
      <c r="D650" s="469"/>
      <c r="E650" s="419"/>
      <c r="F650" s="419">
        <f>D625</f>
        <v>0</v>
      </c>
      <c r="G650" s="432">
        <f t="shared" si="68"/>
        <v>0</v>
      </c>
    </row>
    <row r="651" spans="1:7" ht="16.5" customHeight="1" x14ac:dyDescent="0.2">
      <c r="A651" s="169"/>
      <c r="B651" s="156"/>
      <c r="C651" s="160"/>
      <c r="D651" s="156"/>
      <c r="E651" s="157"/>
      <c r="F651" s="166" t="s">
        <v>36</v>
      </c>
      <c r="G651" s="434">
        <f>SUBTOTAL(9,G644:G650)</f>
        <v>0</v>
      </c>
    </row>
    <row r="652" spans="1:7" ht="16.5" customHeight="1" x14ac:dyDescent="0.2">
      <c r="A652" s="165"/>
      <c r="B652" s="160"/>
      <c r="C652" s="167" t="s">
        <v>1705</v>
      </c>
      <c r="D652" s="156"/>
      <c r="E652" s="157"/>
      <c r="F652" s="158"/>
      <c r="G652" s="168"/>
    </row>
    <row r="653" spans="1:7" ht="16.5" customHeight="1" x14ac:dyDescent="0.2">
      <c r="A653" s="603" t="s">
        <v>681</v>
      </c>
      <c r="B653" s="604"/>
      <c r="C653" s="605" t="s">
        <v>0</v>
      </c>
      <c r="D653" s="605" t="s">
        <v>31</v>
      </c>
      <c r="E653" s="607" t="s">
        <v>32</v>
      </c>
      <c r="F653" s="609" t="s">
        <v>33</v>
      </c>
      <c r="G653" s="611" t="s">
        <v>34</v>
      </c>
    </row>
    <row r="654" spans="1:7" ht="16.5" customHeight="1" x14ac:dyDescent="0.2">
      <c r="A654" s="163" t="s">
        <v>682</v>
      </c>
      <c r="B654" s="164" t="s">
        <v>683</v>
      </c>
      <c r="C654" s="606"/>
      <c r="D654" s="606"/>
      <c r="E654" s="608"/>
      <c r="F654" s="610"/>
      <c r="G654" s="612"/>
    </row>
    <row r="655" spans="1:7" ht="16.5" customHeight="1" x14ac:dyDescent="0.2">
      <c r="A655" s="423"/>
      <c r="B655" s="418">
        <f t="shared" ref="B655:B665" si="69">IF(A655=0,0,VLOOKUP(A655,Tabla_Indices,2,FALSE))</f>
        <v>0</v>
      </c>
      <c r="C655" s="424"/>
      <c r="D655" s="425"/>
      <c r="E655" s="429"/>
      <c r="F655" s="430"/>
      <c r="G655" s="432">
        <f>ROUND(E655*F655,2)</f>
        <v>0</v>
      </c>
    </row>
    <row r="656" spans="1:7" ht="16.5" customHeight="1" x14ac:dyDescent="0.2">
      <c r="A656" s="423"/>
      <c r="B656" s="418">
        <f t="shared" si="69"/>
        <v>0</v>
      </c>
      <c r="C656" s="424"/>
      <c r="D656" s="425"/>
      <c r="E656" s="429"/>
      <c r="F656" s="430"/>
      <c r="G656" s="432">
        <f t="shared" ref="G656:G665" si="70">ROUND(E656*F656,2)</f>
        <v>0</v>
      </c>
    </row>
    <row r="657" spans="1:7" ht="16.5" customHeight="1" x14ac:dyDescent="0.2">
      <c r="A657" s="423"/>
      <c r="B657" s="418">
        <f t="shared" si="69"/>
        <v>0</v>
      </c>
      <c r="C657" s="424"/>
      <c r="D657" s="425"/>
      <c r="E657" s="429"/>
      <c r="F657" s="430"/>
      <c r="G657" s="432">
        <f t="shared" si="70"/>
        <v>0</v>
      </c>
    </row>
    <row r="658" spans="1:7" ht="16.5" customHeight="1" x14ac:dyDescent="0.2">
      <c r="A658" s="423"/>
      <c r="B658" s="418">
        <f t="shared" si="69"/>
        <v>0</v>
      </c>
      <c r="C658" s="424"/>
      <c r="D658" s="425"/>
      <c r="E658" s="429"/>
      <c r="F658" s="430"/>
      <c r="G658" s="432">
        <f t="shared" si="70"/>
        <v>0</v>
      </c>
    </row>
    <row r="659" spans="1:7" ht="16.5" customHeight="1" x14ac:dyDescent="0.2">
      <c r="A659" s="423"/>
      <c r="B659" s="418">
        <f t="shared" si="69"/>
        <v>0</v>
      </c>
      <c r="C659" s="424"/>
      <c r="D659" s="425"/>
      <c r="E659" s="429"/>
      <c r="F659" s="430"/>
      <c r="G659" s="432">
        <f t="shared" si="70"/>
        <v>0</v>
      </c>
    </row>
    <row r="660" spans="1:7" ht="16.5" customHeight="1" x14ac:dyDescent="0.2">
      <c r="A660" s="423"/>
      <c r="B660" s="418">
        <f t="shared" si="69"/>
        <v>0</v>
      </c>
      <c r="C660" s="424"/>
      <c r="D660" s="425"/>
      <c r="E660" s="435"/>
      <c r="F660" s="430"/>
      <c r="G660" s="432">
        <f t="shared" si="70"/>
        <v>0</v>
      </c>
    </row>
    <row r="661" spans="1:7" ht="16.5" customHeight="1" x14ac:dyDescent="0.2">
      <c r="A661" s="423"/>
      <c r="B661" s="418">
        <f t="shared" si="69"/>
        <v>0</v>
      </c>
      <c r="C661" s="424"/>
      <c r="D661" s="425"/>
      <c r="E661" s="429"/>
      <c r="F661" s="430"/>
      <c r="G661" s="432">
        <f t="shared" si="70"/>
        <v>0</v>
      </c>
    </row>
    <row r="662" spans="1:7" ht="16.5" customHeight="1" x14ac:dyDescent="0.2">
      <c r="A662" s="423"/>
      <c r="B662" s="418">
        <f t="shared" si="69"/>
        <v>0</v>
      </c>
      <c r="C662" s="424"/>
      <c r="D662" s="425"/>
      <c r="E662" s="429"/>
      <c r="F662" s="430"/>
      <c r="G662" s="432">
        <f t="shared" si="70"/>
        <v>0</v>
      </c>
    </row>
    <row r="663" spans="1:7" ht="16.5" customHeight="1" x14ac:dyDescent="0.2">
      <c r="A663" s="423"/>
      <c r="B663" s="418">
        <f t="shared" si="69"/>
        <v>0</v>
      </c>
      <c r="C663" s="424"/>
      <c r="D663" s="425"/>
      <c r="E663" s="429"/>
      <c r="F663" s="430"/>
      <c r="G663" s="432">
        <f t="shared" si="70"/>
        <v>0</v>
      </c>
    </row>
    <row r="664" spans="1:7" ht="16.5" customHeight="1" x14ac:dyDescent="0.2">
      <c r="A664" s="423"/>
      <c r="B664" s="418">
        <f t="shared" si="69"/>
        <v>0</v>
      </c>
      <c r="C664" s="424"/>
      <c r="D664" s="425"/>
      <c r="E664" s="429"/>
      <c r="F664" s="430"/>
      <c r="G664" s="432">
        <f t="shared" si="70"/>
        <v>0</v>
      </c>
    </row>
    <row r="665" spans="1:7" ht="16.5" customHeight="1" x14ac:dyDescent="0.2">
      <c r="A665" s="423"/>
      <c r="B665" s="418">
        <f t="shared" si="69"/>
        <v>0</v>
      </c>
      <c r="C665" s="424"/>
      <c r="D665" s="425"/>
      <c r="E665" s="429"/>
      <c r="F665" s="430"/>
      <c r="G665" s="432">
        <f t="shared" si="70"/>
        <v>0</v>
      </c>
    </row>
    <row r="666" spans="1:7" ht="16.5" customHeight="1" x14ac:dyDescent="0.2">
      <c r="A666" s="165"/>
      <c r="B666" s="160"/>
      <c r="C666" s="160"/>
      <c r="D666" s="156"/>
      <c r="E666" s="157"/>
      <c r="F666" s="166" t="s">
        <v>37</v>
      </c>
      <c r="G666" s="436">
        <f>SUBTOTAL(9,G655:G665)</f>
        <v>0</v>
      </c>
    </row>
    <row r="667" spans="1:7" ht="16.5" customHeight="1" x14ac:dyDescent="0.2">
      <c r="A667" s="165"/>
      <c r="B667" s="160"/>
      <c r="C667" s="167" t="s">
        <v>1706</v>
      </c>
      <c r="D667" s="156"/>
      <c r="E667" s="157"/>
      <c r="F667" s="158"/>
      <c r="G667" s="168"/>
    </row>
    <row r="668" spans="1:7" ht="16.5" customHeight="1" x14ac:dyDescent="0.2">
      <c r="A668" s="603" t="s">
        <v>681</v>
      </c>
      <c r="B668" s="604"/>
      <c r="C668" s="605" t="s">
        <v>0</v>
      </c>
      <c r="D668" s="605" t="s">
        <v>31</v>
      </c>
      <c r="E668" s="607" t="s">
        <v>32</v>
      </c>
      <c r="F668" s="609" t="s">
        <v>33</v>
      </c>
      <c r="G668" s="611" t="s">
        <v>34</v>
      </c>
    </row>
    <row r="669" spans="1:7" ht="16.5" customHeight="1" x14ac:dyDescent="0.2">
      <c r="A669" s="163" t="s">
        <v>682</v>
      </c>
      <c r="B669" s="164" t="s">
        <v>683</v>
      </c>
      <c r="C669" s="606"/>
      <c r="D669" s="606"/>
      <c r="E669" s="608"/>
      <c r="F669" s="610"/>
      <c r="G669" s="612"/>
    </row>
    <row r="670" spans="1:7" ht="16.5" customHeight="1" x14ac:dyDescent="0.2">
      <c r="A670" s="423"/>
      <c r="B670" s="418">
        <f>IF(A670=0,0,VLOOKUP(A670,Tabla_Indices,2,FALSE))</f>
        <v>0</v>
      </c>
      <c r="C670" s="424"/>
      <c r="D670" s="425"/>
      <c r="E670" s="429"/>
      <c r="F670" s="430"/>
      <c r="G670" s="432">
        <f>ROUND(E670*F670,2)</f>
        <v>0</v>
      </c>
    </row>
    <row r="671" spans="1:7" ht="16.5" customHeight="1" x14ac:dyDescent="0.2">
      <c r="A671" s="423"/>
      <c r="B671" s="418">
        <f>IF(A671=0,0,VLOOKUP(A671,Tabla_Indices,2,FALSE))</f>
        <v>0</v>
      </c>
      <c r="C671" s="424"/>
      <c r="D671" s="425"/>
      <c r="E671" s="435"/>
      <c r="F671" s="430"/>
      <c r="G671" s="432">
        <f t="shared" ref="G671" si="71">ROUND(E671*F671,2)</f>
        <v>0</v>
      </c>
    </row>
    <row r="672" spans="1:7" ht="16.5" customHeight="1" x14ac:dyDescent="0.2">
      <c r="A672" s="165"/>
      <c r="B672" s="160"/>
      <c r="C672" s="160"/>
      <c r="D672" s="156"/>
      <c r="E672" s="157"/>
      <c r="F672" s="166" t="s">
        <v>1707</v>
      </c>
      <c r="G672" s="436">
        <f>SUBTOTAL(9,G670:G671)</f>
        <v>0</v>
      </c>
    </row>
    <row r="673" spans="1:7" ht="16.5" customHeight="1" thickBot="1" x14ac:dyDescent="0.25">
      <c r="A673" s="170"/>
      <c r="B673" s="171"/>
      <c r="C673" s="172"/>
      <c r="D673" s="171"/>
      <c r="E673" s="173"/>
      <c r="F673" s="174"/>
      <c r="G673" s="175"/>
    </row>
    <row r="674" spans="1:7" ht="16.5" customHeight="1" thickBot="1" x14ac:dyDescent="0.25">
      <c r="A674" s="202">
        <f>B607</f>
        <v>9</v>
      </c>
      <c r="B674" s="201">
        <f>C607</f>
        <v>0</v>
      </c>
      <c r="C674" s="225"/>
      <c r="D674" s="225" t="s">
        <v>38</v>
      </c>
      <c r="E674" s="226"/>
      <c r="F674" s="437" t="str">
        <f>CONCATENATE("$/",G607)</f>
        <v>$/0</v>
      </c>
      <c r="G674" s="438">
        <f>SUBTOTAL(9,G630:G673)</f>
        <v>0</v>
      </c>
    </row>
    <row r="675" spans="1:7" ht="16.5" customHeight="1" thickTop="1" thickBot="1" x14ac:dyDescent="0.25"/>
    <row r="676" spans="1:7" ht="16.5" customHeight="1" thickTop="1" x14ac:dyDescent="0.2">
      <c r="A676" s="613" t="s">
        <v>40</v>
      </c>
      <c r="B676" s="614"/>
      <c r="C676" s="614"/>
      <c r="D676" s="614"/>
      <c r="E676" s="614"/>
      <c r="F676" s="614"/>
      <c r="G676" s="615"/>
    </row>
    <row r="677" spans="1:7" ht="16.5" customHeight="1" x14ac:dyDescent="0.2">
      <c r="A677" s="146" t="s">
        <v>819</v>
      </c>
      <c r="B677" s="147" t="str">
        <f>Comitente</f>
        <v>DIRECCIÓN PROVINCIAL DE VIALIDAD</v>
      </c>
      <c r="C677" s="148"/>
      <c r="D677" s="223"/>
      <c r="E677" s="223"/>
      <c r="F677" s="150"/>
      <c r="G677" s="151"/>
    </row>
    <row r="678" spans="1:7" ht="16.5" customHeight="1" x14ac:dyDescent="0.2">
      <c r="A678" s="146" t="s">
        <v>820</v>
      </c>
      <c r="B678" s="147">
        <f>Contratista</f>
        <v>0</v>
      </c>
      <c r="C678" s="152"/>
      <c r="D678" s="152"/>
      <c r="E678" s="152"/>
      <c r="F678" s="147"/>
      <c r="G678" s="153"/>
    </row>
    <row r="679" spans="1:7" ht="16.5" customHeight="1" x14ac:dyDescent="0.2">
      <c r="A679" s="146" t="s">
        <v>28</v>
      </c>
      <c r="B679" s="147">
        <f>Obra</f>
        <v>0</v>
      </c>
      <c r="C679" s="152"/>
      <c r="D679" s="152"/>
      <c r="E679" s="152"/>
      <c r="F679" s="147" t="s">
        <v>41</v>
      </c>
      <c r="G679" s="153">
        <f>Fecha_Base</f>
        <v>0</v>
      </c>
    </row>
    <row r="680" spans="1:7" ht="16.5" customHeight="1" x14ac:dyDescent="0.2">
      <c r="A680" s="154" t="s">
        <v>818</v>
      </c>
      <c r="B680" s="155">
        <f>Ubicación</f>
        <v>0</v>
      </c>
      <c r="C680" s="155"/>
      <c r="D680" s="156"/>
      <c r="E680" s="157"/>
      <c r="F680" s="158"/>
      <c r="G680" s="159"/>
    </row>
    <row r="681" spans="1:7" ht="16.5" customHeight="1" x14ac:dyDescent="0.2">
      <c r="A681" s="154" t="s">
        <v>42</v>
      </c>
      <c r="B681" s="470"/>
      <c r="C681" s="160" t="str">
        <f>IF(B681="","",VLOOKUP(B681,Tabla_CyP,2,FALSE))</f>
        <v/>
      </c>
      <c r="E681" s="157"/>
      <c r="F681" s="158"/>
      <c r="G681" s="159"/>
    </row>
    <row r="682" spans="1:7" ht="16.5" customHeight="1" x14ac:dyDescent="0.2">
      <c r="A682" s="154" t="s">
        <v>29</v>
      </c>
      <c r="B682" s="570">
        <v>10</v>
      </c>
      <c r="C682" s="160">
        <f>IF(B682=0,"",VLOOKUP(B682,Tabla_CyP,2,FALSE))</f>
        <v>0</v>
      </c>
      <c r="D682" s="156"/>
      <c r="E682" s="157"/>
      <c r="F682" s="155" t="s">
        <v>30</v>
      </c>
      <c r="G682" s="161">
        <f>IF(B682=0,"",VLOOKUP(B682,Tabla_CyP,4,FALSE))</f>
        <v>0</v>
      </c>
    </row>
    <row r="683" spans="1:7" ht="16.5" customHeight="1" x14ac:dyDescent="0.2">
      <c r="A683" s="154"/>
      <c r="B683" s="155"/>
      <c r="C683" s="160"/>
      <c r="D683" s="156"/>
      <c r="E683" s="157"/>
      <c r="F683" s="160"/>
      <c r="G683" s="162"/>
    </row>
    <row r="684" spans="1:7" ht="16.5" customHeight="1" x14ac:dyDescent="0.2">
      <c r="A684" s="412"/>
      <c r="B684" s="149"/>
      <c r="C684" s="413" t="s">
        <v>1695</v>
      </c>
      <c r="D684" s="149"/>
      <c r="E684" s="149"/>
      <c r="F684" s="149"/>
      <c r="G684" s="414"/>
    </row>
    <row r="685" spans="1:7" ht="16.5" customHeight="1" x14ac:dyDescent="0.2">
      <c r="A685" s="154"/>
      <c r="B685" s="215"/>
      <c r="C685" s="160"/>
      <c r="D685" s="156"/>
      <c r="E685" s="157"/>
      <c r="F685" s="155"/>
      <c r="G685" s="161"/>
    </row>
    <row r="686" spans="1:7" ht="16.5" customHeight="1" x14ac:dyDescent="0.2">
      <c r="A686" s="154"/>
      <c r="B686" s="215"/>
      <c r="C686" s="415" t="s">
        <v>1696</v>
      </c>
      <c r="D686" s="416" t="s">
        <v>32</v>
      </c>
      <c r="E686" s="416" t="s">
        <v>1697</v>
      </c>
      <c r="F686" s="416" t="s">
        <v>1698</v>
      </c>
      <c r="G686" s="417" t="s">
        <v>1699</v>
      </c>
    </row>
    <row r="687" spans="1:7" ht="16.5" customHeight="1" x14ac:dyDescent="0.2">
      <c r="A687" s="154"/>
      <c r="B687" s="215"/>
      <c r="C687" s="424"/>
      <c r="D687" s="429"/>
      <c r="E687" s="467"/>
      <c r="F687" s="430"/>
      <c r="G687" s="420">
        <f>ROUND(D687*F687,2)</f>
        <v>0</v>
      </c>
    </row>
    <row r="688" spans="1:7" ht="16.5" customHeight="1" x14ac:dyDescent="0.2">
      <c r="A688" s="154"/>
      <c r="B688" s="215"/>
      <c r="C688" s="424"/>
      <c r="D688" s="429"/>
      <c r="E688" s="467"/>
      <c r="F688" s="430"/>
      <c r="G688" s="420">
        <f>ROUND(D688*F688,2)</f>
        <v>0</v>
      </c>
    </row>
    <row r="689" spans="1:7" ht="16.5" customHeight="1" x14ac:dyDescent="0.2">
      <c r="A689" s="154"/>
      <c r="B689" s="215"/>
      <c r="C689" s="424"/>
      <c r="D689" s="429"/>
      <c r="E689" s="467"/>
      <c r="F689" s="430"/>
      <c r="G689" s="420">
        <f>ROUND(D689*F689,2)</f>
        <v>0</v>
      </c>
    </row>
    <row r="690" spans="1:7" ht="16.5" customHeight="1" x14ac:dyDescent="0.2">
      <c r="A690" s="154"/>
      <c r="B690" s="215"/>
      <c r="C690" s="424"/>
      <c r="D690" s="429"/>
      <c r="E690" s="467"/>
      <c r="F690" s="430"/>
      <c r="G690" s="420">
        <f>ROUND(D690*F690,2)</f>
        <v>0</v>
      </c>
    </row>
    <row r="691" spans="1:7" ht="16.5" customHeight="1" x14ac:dyDescent="0.2">
      <c r="A691" s="154"/>
      <c r="B691" s="215"/>
      <c r="C691" s="424"/>
      <c r="D691" s="429"/>
      <c r="E691" s="467"/>
      <c r="F691" s="430"/>
      <c r="G691" s="420">
        <f t="shared" ref="G691:G696" si="72">ROUND(D691*F691,2)</f>
        <v>0</v>
      </c>
    </row>
    <row r="692" spans="1:7" ht="16.5" customHeight="1" x14ac:dyDescent="0.2">
      <c r="A692" s="154"/>
      <c r="B692" s="215"/>
      <c r="C692" s="424"/>
      <c r="D692" s="429"/>
      <c r="E692" s="467"/>
      <c r="F692" s="430"/>
      <c r="G692" s="420">
        <f t="shared" si="72"/>
        <v>0</v>
      </c>
    </row>
    <row r="693" spans="1:7" ht="16.5" customHeight="1" x14ac:dyDescent="0.2">
      <c r="A693" s="154"/>
      <c r="B693" s="215"/>
      <c r="C693" s="424"/>
      <c r="D693" s="429"/>
      <c r="E693" s="467"/>
      <c r="F693" s="430"/>
      <c r="G693" s="420">
        <f t="shared" si="72"/>
        <v>0</v>
      </c>
    </row>
    <row r="694" spans="1:7" ht="16.5" customHeight="1" x14ac:dyDescent="0.2">
      <c r="A694" s="154"/>
      <c r="B694" s="215"/>
      <c r="C694" s="424"/>
      <c r="D694" s="429"/>
      <c r="E694" s="467"/>
      <c r="F694" s="430"/>
      <c r="G694" s="420">
        <f t="shared" si="72"/>
        <v>0</v>
      </c>
    </row>
    <row r="695" spans="1:7" ht="16.5" customHeight="1" x14ac:dyDescent="0.2">
      <c r="A695" s="154"/>
      <c r="B695" s="215"/>
      <c r="C695" s="424"/>
      <c r="D695" s="429"/>
      <c r="E695" s="467"/>
      <c r="F695" s="430"/>
      <c r="G695" s="420">
        <f t="shared" si="72"/>
        <v>0</v>
      </c>
    </row>
    <row r="696" spans="1:7" ht="16.5" customHeight="1" x14ac:dyDescent="0.2">
      <c r="A696" s="154"/>
      <c r="B696" s="215"/>
      <c r="C696" s="424"/>
      <c r="D696" s="429"/>
      <c r="E696" s="467"/>
      <c r="F696" s="430"/>
      <c r="G696" s="420">
        <f t="shared" si="72"/>
        <v>0</v>
      </c>
    </row>
    <row r="697" spans="1:7" ht="16.5" customHeight="1" thickBot="1" x14ac:dyDescent="0.25">
      <c r="A697" s="154"/>
      <c r="B697" s="215"/>
      <c r="C697" s="160"/>
      <c r="E697" s="222"/>
      <c r="F697" s="155"/>
      <c r="G697" s="161"/>
    </row>
    <row r="698" spans="1:7" ht="16.5" customHeight="1" thickBot="1" x14ac:dyDescent="0.25">
      <c r="A698" s="154"/>
      <c r="C698" s="421" t="s">
        <v>1700</v>
      </c>
      <c r="E698" s="222">
        <f>SUMPRODUCT(D687:D696,E687:E696)</f>
        <v>0</v>
      </c>
      <c r="F698" s="155" t="s">
        <v>1701</v>
      </c>
      <c r="G698" s="422">
        <f>SUM(G687:G696)</f>
        <v>0</v>
      </c>
    </row>
    <row r="699" spans="1:7" ht="16.5" customHeight="1" x14ac:dyDescent="0.2">
      <c r="A699" s="154"/>
      <c r="B699" s="215"/>
      <c r="C699" s="421"/>
      <c r="D699" s="222"/>
      <c r="E699" s="157"/>
      <c r="F699" s="155"/>
      <c r="G699" s="224"/>
    </row>
    <row r="700" spans="1:7" ht="16.5" customHeight="1" x14ac:dyDescent="0.2">
      <c r="A700" s="154"/>
      <c r="B700" s="215"/>
      <c r="C700" s="155" t="s">
        <v>1702</v>
      </c>
      <c r="D700" s="425"/>
      <c r="E700" s="559" t="str">
        <f>CONCATENATE(G682,"/día")</f>
        <v>0/día</v>
      </c>
      <c r="F700" s="155"/>
      <c r="G700" s="161"/>
    </row>
    <row r="701" spans="1:7" ht="16.5" customHeight="1" x14ac:dyDescent="0.2">
      <c r="A701" s="154"/>
      <c r="B701" s="215"/>
      <c r="C701" s="160"/>
      <c r="D701" s="156"/>
      <c r="E701" s="157"/>
      <c r="F701" s="155"/>
      <c r="G701" s="161"/>
    </row>
    <row r="702" spans="1:7" ht="16.5" customHeight="1" x14ac:dyDescent="0.2">
      <c r="A702" s="603" t="s">
        <v>681</v>
      </c>
      <c r="B702" s="604"/>
      <c r="C702" s="605" t="s">
        <v>0</v>
      </c>
      <c r="D702" s="607" t="s">
        <v>1703</v>
      </c>
      <c r="E702" s="607" t="s">
        <v>1715</v>
      </c>
      <c r="F702" s="609" t="s">
        <v>1054</v>
      </c>
      <c r="G702" s="611" t="s">
        <v>34</v>
      </c>
    </row>
    <row r="703" spans="1:7" ht="16.5" customHeight="1" x14ac:dyDescent="0.2">
      <c r="A703" s="163" t="s">
        <v>682</v>
      </c>
      <c r="B703" s="164" t="s">
        <v>683</v>
      </c>
      <c r="C703" s="606"/>
      <c r="D703" s="608"/>
      <c r="E703" s="608"/>
      <c r="F703" s="610"/>
      <c r="G703" s="612"/>
    </row>
    <row r="704" spans="1:7" ht="16.5" customHeight="1" x14ac:dyDescent="0.2">
      <c r="A704" s="165"/>
      <c r="B704" s="160"/>
      <c r="C704" s="167" t="s">
        <v>1704</v>
      </c>
      <c r="D704" s="157"/>
      <c r="E704" s="157"/>
      <c r="F704" s="160"/>
      <c r="G704" s="168"/>
    </row>
    <row r="705" spans="1:7" ht="16.5" customHeight="1" x14ac:dyDescent="0.2">
      <c r="A705" s="578" t="s">
        <v>1806</v>
      </c>
      <c r="B705" s="418" t="str">
        <f t="shared" ref="B705:B714" si="73">IF(A705=0,0,VLOOKUP(A705,Tabla_Indices,2,FALSE))</f>
        <v>Equipo - Amortización de equipo</v>
      </c>
      <c r="C705" s="424" t="s">
        <v>1821</v>
      </c>
      <c r="D705" s="579">
        <f>C_Amortización_Equipo</f>
        <v>0</v>
      </c>
      <c r="E705" s="472"/>
      <c r="F705" s="468">
        <f>IF(C705="",0,D700)</f>
        <v>0</v>
      </c>
      <c r="G705" s="426">
        <f>IF(F705=0,0,ROUND(E705/F705,2))</f>
        <v>0</v>
      </c>
    </row>
    <row r="706" spans="1:7" ht="16.5" customHeight="1" x14ac:dyDescent="0.2">
      <c r="A706" s="578" t="s">
        <v>1806</v>
      </c>
      <c r="B706" s="418" t="str">
        <f t="shared" si="73"/>
        <v>Equipo - Amortización de equipo</v>
      </c>
      <c r="C706" s="424" t="s">
        <v>1811</v>
      </c>
      <c r="D706" s="579">
        <f>C_Interés_Equipo</f>
        <v>0</v>
      </c>
      <c r="E706" s="472"/>
      <c r="F706" s="468">
        <f>IF(C706="",0,D700)</f>
        <v>0</v>
      </c>
      <c r="G706" s="426">
        <f t="shared" ref="G706:G714" si="74">IF(F706=0,0,ROUND(E706/F706,2))</f>
        <v>0</v>
      </c>
    </row>
    <row r="707" spans="1:7" ht="16.5" customHeight="1" x14ac:dyDescent="0.2">
      <c r="A707" s="578" t="s">
        <v>1807</v>
      </c>
      <c r="B707" s="418" t="str">
        <f t="shared" si="73"/>
        <v xml:space="preserve">Accesorios y repuestos para máquinas de uso especial                 </v>
      </c>
      <c r="C707" s="428" t="s">
        <v>1721</v>
      </c>
      <c r="D707" s="579">
        <f>C_Reparaciones_Repuestos_Equipos</f>
        <v>0</v>
      </c>
      <c r="E707" s="472"/>
      <c r="F707" s="468">
        <f>IF(C707="",0,D700)</f>
        <v>0</v>
      </c>
      <c r="G707" s="426">
        <f t="shared" si="74"/>
        <v>0</v>
      </c>
    </row>
    <row r="708" spans="1:7" ht="16.5" customHeight="1" x14ac:dyDescent="0.2">
      <c r="A708" s="578" t="s">
        <v>1809</v>
      </c>
      <c r="B708" s="418" t="str">
        <f t="shared" si="73"/>
        <v xml:space="preserve">Gas oil                                                                </v>
      </c>
      <c r="C708" s="428" t="s">
        <v>982</v>
      </c>
      <c r="D708" s="579">
        <f>C_Combustible_Equipos</f>
        <v>0</v>
      </c>
      <c r="E708" s="472"/>
      <c r="F708" s="468">
        <f>IF(C708="",0,D700)</f>
        <v>0</v>
      </c>
      <c r="G708" s="426">
        <f t="shared" si="74"/>
        <v>0</v>
      </c>
    </row>
    <row r="709" spans="1:7" ht="16.5" customHeight="1" x14ac:dyDescent="0.2">
      <c r="A709" s="578" t="s">
        <v>1810</v>
      </c>
      <c r="B709" s="418" t="str">
        <f t="shared" si="73"/>
        <v xml:space="preserve">Aceites lubricantes                                                    </v>
      </c>
      <c r="C709" s="428" t="s">
        <v>1808</v>
      </c>
      <c r="D709" s="579">
        <f>C_Lubricantes_Equipos</f>
        <v>0</v>
      </c>
      <c r="E709" s="472"/>
      <c r="F709" s="468">
        <f>IF(C709="",0,D700)</f>
        <v>0</v>
      </c>
      <c r="G709" s="426">
        <f t="shared" si="74"/>
        <v>0</v>
      </c>
    </row>
    <row r="710" spans="1:7" ht="16.5" customHeight="1" x14ac:dyDescent="0.2">
      <c r="A710" s="578"/>
      <c r="B710" s="418">
        <f t="shared" si="73"/>
        <v>0</v>
      </c>
      <c r="C710" s="428"/>
      <c r="D710" s="471"/>
      <c r="E710" s="430"/>
      <c r="F710" s="468">
        <f>IF(C710="",0,D700)</f>
        <v>0</v>
      </c>
      <c r="G710" s="426">
        <f t="shared" si="74"/>
        <v>0</v>
      </c>
    </row>
    <row r="711" spans="1:7" ht="16.5" customHeight="1" x14ac:dyDescent="0.2">
      <c r="A711" s="578"/>
      <c r="B711" s="418">
        <f t="shared" si="73"/>
        <v>0</v>
      </c>
      <c r="C711" s="428"/>
      <c r="D711" s="425"/>
      <c r="E711" s="471"/>
      <c r="F711" s="468">
        <f>IF(C711="",0,D700)</f>
        <v>0</v>
      </c>
      <c r="G711" s="426">
        <f t="shared" si="74"/>
        <v>0</v>
      </c>
    </row>
    <row r="712" spans="1:7" ht="16.5" customHeight="1" x14ac:dyDescent="0.2">
      <c r="A712" s="578"/>
      <c r="B712" s="418">
        <f t="shared" si="73"/>
        <v>0</v>
      </c>
      <c r="C712" s="428"/>
      <c r="D712" s="425"/>
      <c r="E712" s="471"/>
      <c r="F712" s="468">
        <f>IF(C712="",0,D700)</f>
        <v>0</v>
      </c>
      <c r="G712" s="426">
        <f t="shared" si="74"/>
        <v>0</v>
      </c>
    </row>
    <row r="713" spans="1:7" ht="16.5" customHeight="1" x14ac:dyDescent="0.2">
      <c r="A713" s="578"/>
      <c r="B713" s="418">
        <f t="shared" si="73"/>
        <v>0</v>
      </c>
      <c r="C713" s="428"/>
      <c r="D713" s="425"/>
      <c r="E713" s="429"/>
      <c r="F713" s="468">
        <f>IF(C713="",0,D700)</f>
        <v>0</v>
      </c>
      <c r="G713" s="426">
        <f t="shared" si="74"/>
        <v>0</v>
      </c>
    </row>
    <row r="714" spans="1:7" ht="16.5" customHeight="1" x14ac:dyDescent="0.2">
      <c r="A714" s="578"/>
      <c r="B714" s="418">
        <f t="shared" si="73"/>
        <v>0</v>
      </c>
      <c r="C714" s="424"/>
      <c r="D714" s="425"/>
      <c r="E714" s="429"/>
      <c r="F714" s="468">
        <f>IF(C714="",0,D700)</f>
        <v>0</v>
      </c>
      <c r="G714" s="426">
        <f t="shared" si="74"/>
        <v>0</v>
      </c>
    </row>
    <row r="715" spans="1:7" ht="16.5" customHeight="1" x14ac:dyDescent="0.2">
      <c r="A715" s="169"/>
      <c r="B715" s="156"/>
      <c r="C715" s="160"/>
      <c r="D715" s="156"/>
      <c r="E715" s="157"/>
      <c r="F715" s="166" t="s">
        <v>35</v>
      </c>
      <c r="G715" s="431">
        <f>SUBTOTAL(9,G705:G714)</f>
        <v>0</v>
      </c>
    </row>
    <row r="716" spans="1:7" ht="16.5" customHeight="1" x14ac:dyDescent="0.2">
      <c r="A716" s="165"/>
      <c r="B716" s="160"/>
      <c r="C716" s="167" t="s">
        <v>821</v>
      </c>
      <c r="D716" s="156"/>
      <c r="E716" s="157"/>
      <c r="F716" s="158"/>
      <c r="G716" s="168"/>
    </row>
    <row r="717" spans="1:7" ht="16.5" customHeight="1" x14ac:dyDescent="0.2">
      <c r="A717" s="603" t="s">
        <v>681</v>
      </c>
      <c r="B717" s="604"/>
      <c r="C717" s="605" t="s">
        <v>0</v>
      </c>
      <c r="D717" s="607" t="s">
        <v>32</v>
      </c>
      <c r="E717" s="607" t="s">
        <v>1715</v>
      </c>
      <c r="F717" s="609" t="s">
        <v>1054</v>
      </c>
      <c r="G717" s="611" t="s">
        <v>34</v>
      </c>
    </row>
    <row r="718" spans="1:7" ht="16.5" customHeight="1" x14ac:dyDescent="0.2">
      <c r="A718" s="163" t="s">
        <v>682</v>
      </c>
      <c r="B718" s="164" t="s">
        <v>683</v>
      </c>
      <c r="C718" s="606"/>
      <c r="D718" s="608"/>
      <c r="E718" s="608"/>
      <c r="F718" s="610"/>
      <c r="G718" s="612"/>
    </row>
    <row r="719" spans="1:7" ht="16.5" customHeight="1" x14ac:dyDescent="0.2">
      <c r="A719" s="423" t="s">
        <v>1822</v>
      </c>
      <c r="B719" s="418" t="str">
        <f t="shared" ref="B719:B725" si="75">IF(A719=0,0,VLOOKUP(A719,Tabla_Indices,2,FALSE))</f>
        <v>Oficial Especializado</v>
      </c>
      <c r="C719" s="427" t="s">
        <v>1723</v>
      </c>
      <c r="D719" s="425"/>
      <c r="E719" s="429"/>
      <c r="F719" s="419">
        <f>D700</f>
        <v>0</v>
      </c>
      <c r="G719" s="432">
        <f>IF(F719=0,0,ROUND(D719*E719/F719,2))</f>
        <v>0</v>
      </c>
    </row>
    <row r="720" spans="1:7" ht="16.5" customHeight="1" x14ac:dyDescent="0.2">
      <c r="A720" s="423" t="s">
        <v>1823</v>
      </c>
      <c r="B720" s="418" t="str">
        <f t="shared" si="75"/>
        <v xml:space="preserve">Oficial </v>
      </c>
      <c r="C720" s="424" t="s">
        <v>1724</v>
      </c>
      <c r="D720" s="425"/>
      <c r="E720" s="429"/>
      <c r="F720" s="419">
        <f>D700</f>
        <v>0</v>
      </c>
      <c r="G720" s="432">
        <f t="shared" ref="G720:G725" si="76">IF(F720=0,0,ROUND(D720*E720/F720,2))</f>
        <v>0</v>
      </c>
    </row>
    <row r="721" spans="1:7" ht="16.5" customHeight="1" x14ac:dyDescent="0.2">
      <c r="A721" s="423" t="s">
        <v>1824</v>
      </c>
      <c r="B721" s="418" t="str">
        <f t="shared" si="75"/>
        <v>Ayudante</v>
      </c>
      <c r="C721" s="424" t="s">
        <v>1725</v>
      </c>
      <c r="D721" s="425"/>
      <c r="E721" s="429"/>
      <c r="F721" s="419">
        <f>D700</f>
        <v>0</v>
      </c>
      <c r="G721" s="432">
        <f t="shared" si="76"/>
        <v>0</v>
      </c>
    </row>
    <row r="722" spans="1:7" ht="16.5" customHeight="1" x14ac:dyDescent="0.2">
      <c r="A722" s="423" t="s">
        <v>1824</v>
      </c>
      <c r="B722" s="418" t="str">
        <f t="shared" si="75"/>
        <v>Ayudante</v>
      </c>
      <c r="C722" s="424" t="s">
        <v>825</v>
      </c>
      <c r="D722" s="425"/>
      <c r="E722" s="429"/>
      <c r="F722" s="419">
        <f>D700</f>
        <v>0</v>
      </c>
      <c r="G722" s="432">
        <f t="shared" si="76"/>
        <v>0</v>
      </c>
    </row>
    <row r="723" spans="1:7" ht="16.5" customHeight="1" x14ac:dyDescent="0.2">
      <c r="A723" s="423"/>
      <c r="B723" s="418">
        <f t="shared" si="75"/>
        <v>0</v>
      </c>
      <c r="C723" s="424"/>
      <c r="D723" s="425"/>
      <c r="E723" s="429"/>
      <c r="F723" s="419"/>
      <c r="G723" s="432">
        <f t="shared" si="76"/>
        <v>0</v>
      </c>
    </row>
    <row r="724" spans="1:7" ht="16.5" customHeight="1" x14ac:dyDescent="0.2">
      <c r="A724" s="423" t="s">
        <v>1825</v>
      </c>
      <c r="B724" s="418" t="str">
        <f t="shared" si="75"/>
        <v>Sereno</v>
      </c>
      <c r="C724" s="424" t="s">
        <v>1726</v>
      </c>
      <c r="D724" s="433"/>
      <c r="E724" s="571"/>
      <c r="F724" s="419">
        <f>D700</f>
        <v>0</v>
      </c>
      <c r="G724" s="432">
        <f t="shared" si="76"/>
        <v>0</v>
      </c>
    </row>
    <row r="725" spans="1:7" ht="16.5" customHeight="1" x14ac:dyDescent="0.2">
      <c r="A725" s="423"/>
      <c r="B725" s="418">
        <f t="shared" si="75"/>
        <v>0</v>
      </c>
      <c r="C725" s="418"/>
      <c r="D725" s="469"/>
      <c r="E725" s="419"/>
      <c r="F725" s="419">
        <f>D700</f>
        <v>0</v>
      </c>
      <c r="G725" s="432">
        <f t="shared" si="76"/>
        <v>0</v>
      </c>
    </row>
    <row r="726" spans="1:7" ht="16.5" customHeight="1" x14ac:dyDescent="0.2">
      <c r="A726" s="169"/>
      <c r="B726" s="156"/>
      <c r="C726" s="160"/>
      <c r="D726" s="156"/>
      <c r="E726" s="157"/>
      <c r="F726" s="166" t="s">
        <v>36</v>
      </c>
      <c r="G726" s="434">
        <f>SUBTOTAL(9,G719:G725)</f>
        <v>0</v>
      </c>
    </row>
    <row r="727" spans="1:7" ht="16.5" customHeight="1" x14ac:dyDescent="0.2">
      <c r="A727" s="165"/>
      <c r="B727" s="160"/>
      <c r="C727" s="167" t="s">
        <v>1705</v>
      </c>
      <c r="D727" s="156"/>
      <c r="E727" s="157"/>
      <c r="F727" s="158"/>
      <c r="G727" s="168"/>
    </row>
    <row r="728" spans="1:7" ht="16.5" customHeight="1" x14ac:dyDescent="0.2">
      <c r="A728" s="603" t="s">
        <v>681</v>
      </c>
      <c r="B728" s="604"/>
      <c r="C728" s="605" t="s">
        <v>0</v>
      </c>
      <c r="D728" s="605" t="s">
        <v>31</v>
      </c>
      <c r="E728" s="607" t="s">
        <v>32</v>
      </c>
      <c r="F728" s="609" t="s">
        <v>33</v>
      </c>
      <c r="G728" s="611" t="s">
        <v>34</v>
      </c>
    </row>
    <row r="729" spans="1:7" ht="16.5" customHeight="1" x14ac:dyDescent="0.2">
      <c r="A729" s="163" t="s">
        <v>682</v>
      </c>
      <c r="B729" s="164" t="s">
        <v>683</v>
      </c>
      <c r="C729" s="606"/>
      <c r="D729" s="606"/>
      <c r="E729" s="608"/>
      <c r="F729" s="610"/>
      <c r="G729" s="612"/>
    </row>
    <row r="730" spans="1:7" ht="16.5" customHeight="1" x14ac:dyDescent="0.2">
      <c r="A730" s="423"/>
      <c r="B730" s="418">
        <f t="shared" ref="B730:B740" si="77">IF(A730=0,0,VLOOKUP(A730,Tabla_Indices,2,FALSE))</f>
        <v>0</v>
      </c>
      <c r="C730" s="424"/>
      <c r="D730" s="425"/>
      <c r="E730" s="429"/>
      <c r="F730" s="430"/>
      <c r="G730" s="432">
        <f>ROUND(E730*F730,2)</f>
        <v>0</v>
      </c>
    </row>
    <row r="731" spans="1:7" ht="16.5" customHeight="1" x14ac:dyDescent="0.2">
      <c r="A731" s="423"/>
      <c r="B731" s="418">
        <f t="shared" si="77"/>
        <v>0</v>
      </c>
      <c r="C731" s="424"/>
      <c r="D731" s="425"/>
      <c r="E731" s="429"/>
      <c r="F731" s="430"/>
      <c r="G731" s="432">
        <f t="shared" ref="G731:G740" si="78">ROUND(E731*F731,2)</f>
        <v>0</v>
      </c>
    </row>
    <row r="732" spans="1:7" ht="16.5" customHeight="1" x14ac:dyDescent="0.2">
      <c r="A732" s="423"/>
      <c r="B732" s="418">
        <f t="shared" si="77"/>
        <v>0</v>
      </c>
      <c r="C732" s="424"/>
      <c r="D732" s="425"/>
      <c r="E732" s="429"/>
      <c r="F732" s="430"/>
      <c r="G732" s="432">
        <f t="shared" si="78"/>
        <v>0</v>
      </c>
    </row>
    <row r="733" spans="1:7" ht="16.5" customHeight="1" x14ac:dyDescent="0.2">
      <c r="A733" s="423"/>
      <c r="B733" s="418">
        <f t="shared" si="77"/>
        <v>0</v>
      </c>
      <c r="C733" s="424"/>
      <c r="D733" s="425"/>
      <c r="E733" s="429"/>
      <c r="F733" s="430"/>
      <c r="G733" s="432">
        <f t="shared" si="78"/>
        <v>0</v>
      </c>
    </row>
    <row r="734" spans="1:7" ht="16.5" customHeight="1" x14ac:dyDescent="0.2">
      <c r="A734" s="423"/>
      <c r="B734" s="418">
        <f t="shared" si="77"/>
        <v>0</v>
      </c>
      <c r="C734" s="424"/>
      <c r="D734" s="425"/>
      <c r="E734" s="429"/>
      <c r="F734" s="430"/>
      <c r="G734" s="432">
        <f t="shared" si="78"/>
        <v>0</v>
      </c>
    </row>
    <row r="735" spans="1:7" ht="16.5" customHeight="1" x14ac:dyDescent="0.2">
      <c r="A735" s="423"/>
      <c r="B735" s="418">
        <f t="shared" si="77"/>
        <v>0</v>
      </c>
      <c r="C735" s="424"/>
      <c r="D735" s="425"/>
      <c r="E735" s="435"/>
      <c r="F735" s="430"/>
      <c r="G735" s="432">
        <f t="shared" si="78"/>
        <v>0</v>
      </c>
    </row>
    <row r="736" spans="1:7" ht="16.5" customHeight="1" x14ac:dyDescent="0.2">
      <c r="A736" s="423"/>
      <c r="B736" s="418">
        <f t="shared" si="77"/>
        <v>0</v>
      </c>
      <c r="C736" s="424"/>
      <c r="D736" s="425"/>
      <c r="E736" s="429"/>
      <c r="F736" s="430"/>
      <c r="G736" s="432">
        <f t="shared" si="78"/>
        <v>0</v>
      </c>
    </row>
    <row r="737" spans="1:7" ht="16.5" customHeight="1" x14ac:dyDescent="0.2">
      <c r="A737" s="423"/>
      <c r="B737" s="418">
        <f t="shared" si="77"/>
        <v>0</v>
      </c>
      <c r="C737" s="424"/>
      <c r="D737" s="425"/>
      <c r="E737" s="429"/>
      <c r="F737" s="430"/>
      <c r="G737" s="432">
        <f t="shared" si="78"/>
        <v>0</v>
      </c>
    </row>
    <row r="738" spans="1:7" ht="16.5" customHeight="1" x14ac:dyDescent="0.2">
      <c r="A738" s="423"/>
      <c r="B738" s="418">
        <f t="shared" si="77"/>
        <v>0</v>
      </c>
      <c r="C738" s="424"/>
      <c r="D738" s="425"/>
      <c r="E738" s="429"/>
      <c r="F738" s="430"/>
      <c r="G738" s="432">
        <f t="shared" si="78"/>
        <v>0</v>
      </c>
    </row>
    <row r="739" spans="1:7" ht="16.5" customHeight="1" x14ac:dyDescent="0.2">
      <c r="A739" s="423"/>
      <c r="B739" s="418">
        <f t="shared" si="77"/>
        <v>0</v>
      </c>
      <c r="C739" s="424"/>
      <c r="D739" s="425"/>
      <c r="E739" s="429"/>
      <c r="F739" s="430"/>
      <c r="G739" s="432">
        <f t="shared" si="78"/>
        <v>0</v>
      </c>
    </row>
    <row r="740" spans="1:7" ht="16.5" customHeight="1" x14ac:dyDescent="0.2">
      <c r="A740" s="423"/>
      <c r="B740" s="418">
        <f t="shared" si="77"/>
        <v>0</v>
      </c>
      <c r="C740" s="424"/>
      <c r="D740" s="425"/>
      <c r="E740" s="429"/>
      <c r="F740" s="430"/>
      <c r="G740" s="432">
        <f t="shared" si="78"/>
        <v>0</v>
      </c>
    </row>
    <row r="741" spans="1:7" ht="16.5" customHeight="1" x14ac:dyDescent="0.2">
      <c r="A741" s="165"/>
      <c r="B741" s="160"/>
      <c r="C741" s="160"/>
      <c r="D741" s="156"/>
      <c r="E741" s="157"/>
      <c r="F741" s="166" t="s">
        <v>37</v>
      </c>
      <c r="G741" s="436">
        <f>SUBTOTAL(9,G730:G740)</f>
        <v>0</v>
      </c>
    </row>
    <row r="742" spans="1:7" ht="16.5" customHeight="1" x14ac:dyDescent="0.2">
      <c r="A742" s="165"/>
      <c r="B742" s="160"/>
      <c r="C742" s="167" t="s">
        <v>1706</v>
      </c>
      <c r="D742" s="156"/>
      <c r="E742" s="157"/>
      <c r="F742" s="158"/>
      <c r="G742" s="168"/>
    </row>
    <row r="743" spans="1:7" ht="16.5" customHeight="1" x14ac:dyDescent="0.2">
      <c r="A743" s="603" t="s">
        <v>681</v>
      </c>
      <c r="B743" s="604"/>
      <c r="C743" s="605" t="s">
        <v>0</v>
      </c>
      <c r="D743" s="605" t="s">
        <v>31</v>
      </c>
      <c r="E743" s="607" t="s">
        <v>32</v>
      </c>
      <c r="F743" s="609" t="s">
        <v>33</v>
      </c>
      <c r="G743" s="611" t="s">
        <v>34</v>
      </c>
    </row>
    <row r="744" spans="1:7" ht="16.5" customHeight="1" x14ac:dyDescent="0.2">
      <c r="A744" s="163" t="s">
        <v>682</v>
      </c>
      <c r="B744" s="164" t="s">
        <v>683</v>
      </c>
      <c r="C744" s="606"/>
      <c r="D744" s="606"/>
      <c r="E744" s="608"/>
      <c r="F744" s="610"/>
      <c r="G744" s="612"/>
    </row>
    <row r="745" spans="1:7" ht="16.5" customHeight="1" x14ac:dyDescent="0.2">
      <c r="A745" s="423"/>
      <c r="B745" s="418">
        <f>IF(A745=0,0,VLOOKUP(A745,Tabla_Indices,2,FALSE))</f>
        <v>0</v>
      </c>
      <c r="C745" s="424"/>
      <c r="D745" s="425"/>
      <c r="E745" s="429"/>
      <c r="F745" s="430"/>
      <c r="G745" s="432">
        <f>ROUND(E745*F745,2)</f>
        <v>0</v>
      </c>
    </row>
    <row r="746" spans="1:7" ht="16.5" customHeight="1" x14ac:dyDescent="0.2">
      <c r="A746" s="423"/>
      <c r="B746" s="418">
        <f>IF(A746=0,0,VLOOKUP(A746,Tabla_Indices,2,FALSE))</f>
        <v>0</v>
      </c>
      <c r="C746" s="424"/>
      <c r="D746" s="425"/>
      <c r="E746" s="435"/>
      <c r="F746" s="430"/>
      <c r="G746" s="432">
        <f t="shared" ref="G746" si="79">ROUND(E746*F746,2)</f>
        <v>0</v>
      </c>
    </row>
    <row r="747" spans="1:7" ht="16.5" customHeight="1" x14ac:dyDescent="0.2">
      <c r="A747" s="165"/>
      <c r="B747" s="160"/>
      <c r="C747" s="160"/>
      <c r="D747" s="156"/>
      <c r="E747" s="157"/>
      <c r="F747" s="166" t="s">
        <v>1707</v>
      </c>
      <c r="G747" s="436">
        <f>SUBTOTAL(9,G745:G746)</f>
        <v>0</v>
      </c>
    </row>
    <row r="748" spans="1:7" ht="16.5" customHeight="1" thickBot="1" x14ac:dyDescent="0.25">
      <c r="A748" s="170"/>
      <c r="B748" s="171"/>
      <c r="C748" s="172"/>
      <c r="D748" s="171"/>
      <c r="E748" s="173"/>
      <c r="F748" s="174"/>
      <c r="G748" s="175"/>
    </row>
    <row r="749" spans="1:7" ht="16.5" customHeight="1" thickBot="1" x14ac:dyDescent="0.25">
      <c r="A749" s="202">
        <f>B682</f>
        <v>10</v>
      </c>
      <c r="B749" s="201">
        <f>C682</f>
        <v>0</v>
      </c>
      <c r="C749" s="225"/>
      <c r="D749" s="225" t="s">
        <v>38</v>
      </c>
      <c r="E749" s="226"/>
      <c r="F749" s="437" t="str">
        <f>CONCATENATE("$/",G682)</f>
        <v>$/0</v>
      </c>
      <c r="G749" s="438">
        <f>SUBTOTAL(9,G705:G748)</f>
        <v>0</v>
      </c>
    </row>
    <row r="750" spans="1:7" ht="16.5" customHeight="1" thickTop="1" thickBot="1" x14ac:dyDescent="0.25"/>
    <row r="751" spans="1:7" ht="16.5" customHeight="1" thickTop="1" x14ac:dyDescent="0.2">
      <c r="A751" s="613" t="s">
        <v>40</v>
      </c>
      <c r="B751" s="614"/>
      <c r="C751" s="614"/>
      <c r="D751" s="614"/>
      <c r="E751" s="614"/>
      <c r="F751" s="614"/>
      <c r="G751" s="615"/>
    </row>
    <row r="752" spans="1:7" ht="16.5" customHeight="1" x14ac:dyDescent="0.2">
      <c r="A752" s="146" t="s">
        <v>819</v>
      </c>
      <c r="B752" s="147" t="str">
        <f>Comitente</f>
        <v>DIRECCIÓN PROVINCIAL DE VIALIDAD</v>
      </c>
      <c r="C752" s="148"/>
      <c r="D752" s="223"/>
      <c r="E752" s="223"/>
      <c r="F752" s="150"/>
      <c r="G752" s="151"/>
    </row>
    <row r="753" spans="1:7" ht="16.5" customHeight="1" x14ac:dyDescent="0.2">
      <c r="A753" s="146" t="s">
        <v>820</v>
      </c>
      <c r="B753" s="147">
        <f>Contratista</f>
        <v>0</v>
      </c>
      <c r="C753" s="152"/>
      <c r="D753" s="152"/>
      <c r="E753" s="152"/>
      <c r="F753" s="147"/>
      <c r="G753" s="153"/>
    </row>
    <row r="754" spans="1:7" ht="16.5" customHeight="1" x14ac:dyDescent="0.2">
      <c r="A754" s="146" t="s">
        <v>28</v>
      </c>
      <c r="B754" s="147">
        <f>Obra</f>
        <v>0</v>
      </c>
      <c r="C754" s="152"/>
      <c r="D754" s="152"/>
      <c r="E754" s="152"/>
      <c r="F754" s="147" t="s">
        <v>41</v>
      </c>
      <c r="G754" s="153">
        <f>Fecha_Base</f>
        <v>0</v>
      </c>
    </row>
    <row r="755" spans="1:7" ht="16.5" customHeight="1" x14ac:dyDescent="0.2">
      <c r="A755" s="154" t="s">
        <v>818</v>
      </c>
      <c r="B755" s="155">
        <f>Ubicación</f>
        <v>0</v>
      </c>
      <c r="C755" s="155"/>
      <c r="D755" s="156"/>
      <c r="E755" s="157"/>
      <c r="F755" s="158"/>
      <c r="G755" s="159"/>
    </row>
    <row r="756" spans="1:7" ht="16.5" customHeight="1" x14ac:dyDescent="0.2">
      <c r="A756" s="154" t="s">
        <v>42</v>
      </c>
      <c r="B756" s="470"/>
      <c r="C756" s="160" t="str">
        <f>IF(B756="","",VLOOKUP(B756,Tabla_CyP,2,FALSE))</f>
        <v/>
      </c>
      <c r="E756" s="157"/>
      <c r="F756" s="158"/>
      <c r="G756" s="159"/>
    </row>
    <row r="757" spans="1:7" ht="16.5" customHeight="1" x14ac:dyDescent="0.2">
      <c r="A757" s="154" t="s">
        <v>29</v>
      </c>
      <c r="B757" s="570">
        <v>11</v>
      </c>
      <c r="C757" s="160">
        <f>IF(B757=0,"",VLOOKUP(B757,Tabla_CyP,2,FALSE))</f>
        <v>0</v>
      </c>
      <c r="D757" s="156"/>
      <c r="E757" s="157"/>
      <c r="F757" s="155" t="s">
        <v>30</v>
      </c>
      <c r="G757" s="161">
        <f>IF(B757=0,"",VLOOKUP(B757,Tabla_CyP,4,FALSE))</f>
        <v>0</v>
      </c>
    </row>
    <row r="758" spans="1:7" ht="16.5" customHeight="1" x14ac:dyDescent="0.2">
      <c r="A758" s="154"/>
      <c r="B758" s="155"/>
      <c r="C758" s="160"/>
      <c r="D758" s="156"/>
      <c r="E758" s="157"/>
      <c r="F758" s="160"/>
      <c r="G758" s="162"/>
    </row>
    <row r="759" spans="1:7" ht="16.5" customHeight="1" x14ac:dyDescent="0.2">
      <c r="A759" s="412"/>
      <c r="B759" s="149"/>
      <c r="C759" s="413" t="s">
        <v>1695</v>
      </c>
      <c r="D759" s="149"/>
      <c r="E759" s="149"/>
      <c r="F759" s="149"/>
      <c r="G759" s="414"/>
    </row>
    <row r="760" spans="1:7" ht="16.5" customHeight="1" x14ac:dyDescent="0.2">
      <c r="A760" s="154"/>
      <c r="B760" s="215"/>
      <c r="C760" s="160"/>
      <c r="D760" s="156"/>
      <c r="E760" s="157"/>
      <c r="F760" s="155"/>
      <c r="G760" s="161"/>
    </row>
    <row r="761" spans="1:7" ht="16.5" customHeight="1" x14ac:dyDescent="0.2">
      <c r="A761" s="154"/>
      <c r="B761" s="215"/>
      <c r="C761" s="415" t="s">
        <v>1696</v>
      </c>
      <c r="D761" s="416" t="s">
        <v>32</v>
      </c>
      <c r="E761" s="416" t="s">
        <v>1697</v>
      </c>
      <c r="F761" s="416" t="s">
        <v>1698</v>
      </c>
      <c r="G761" s="417" t="s">
        <v>1699</v>
      </c>
    </row>
    <row r="762" spans="1:7" ht="16.5" customHeight="1" x14ac:dyDescent="0.2">
      <c r="A762" s="154"/>
      <c r="B762" s="215"/>
      <c r="C762" s="424"/>
      <c r="D762" s="429"/>
      <c r="E762" s="467"/>
      <c r="F762" s="430"/>
      <c r="G762" s="420">
        <f>ROUND(D762*F762,2)</f>
        <v>0</v>
      </c>
    </row>
    <row r="763" spans="1:7" ht="16.5" customHeight="1" x14ac:dyDescent="0.2">
      <c r="A763" s="154"/>
      <c r="B763" s="215"/>
      <c r="C763" s="424"/>
      <c r="D763" s="429"/>
      <c r="E763" s="467"/>
      <c r="F763" s="430"/>
      <c r="G763" s="420">
        <f>ROUND(D763*F763,2)</f>
        <v>0</v>
      </c>
    </row>
    <row r="764" spans="1:7" ht="16.5" customHeight="1" x14ac:dyDescent="0.2">
      <c r="A764" s="154"/>
      <c r="B764" s="215"/>
      <c r="C764" s="424"/>
      <c r="D764" s="429"/>
      <c r="E764" s="467"/>
      <c r="F764" s="430"/>
      <c r="G764" s="420">
        <f>ROUND(D764*F764,2)</f>
        <v>0</v>
      </c>
    </row>
    <row r="765" spans="1:7" ht="16.5" customHeight="1" x14ac:dyDescent="0.2">
      <c r="A765" s="154"/>
      <c r="B765" s="215"/>
      <c r="C765" s="424"/>
      <c r="D765" s="429"/>
      <c r="E765" s="467"/>
      <c r="F765" s="430"/>
      <c r="G765" s="420">
        <f>ROUND(D765*F765,2)</f>
        <v>0</v>
      </c>
    </row>
    <row r="766" spans="1:7" ht="16.5" customHeight="1" x14ac:dyDescent="0.2">
      <c r="A766" s="154"/>
      <c r="B766" s="215"/>
      <c r="C766" s="424"/>
      <c r="D766" s="429"/>
      <c r="E766" s="467"/>
      <c r="F766" s="430"/>
      <c r="G766" s="420">
        <f t="shared" ref="G766:G771" si="80">ROUND(D766*F766,2)</f>
        <v>0</v>
      </c>
    </row>
    <row r="767" spans="1:7" ht="16.5" customHeight="1" x14ac:dyDescent="0.2">
      <c r="A767" s="154"/>
      <c r="B767" s="215"/>
      <c r="C767" s="424"/>
      <c r="D767" s="429"/>
      <c r="E767" s="467"/>
      <c r="F767" s="430"/>
      <c r="G767" s="420">
        <f t="shared" si="80"/>
        <v>0</v>
      </c>
    </row>
    <row r="768" spans="1:7" ht="16.5" customHeight="1" x14ac:dyDescent="0.2">
      <c r="A768" s="154"/>
      <c r="B768" s="215"/>
      <c r="C768" s="424"/>
      <c r="D768" s="429"/>
      <c r="E768" s="467"/>
      <c r="F768" s="430"/>
      <c r="G768" s="420">
        <f t="shared" si="80"/>
        <v>0</v>
      </c>
    </row>
    <row r="769" spans="1:7" ht="16.5" customHeight="1" x14ac:dyDescent="0.2">
      <c r="A769" s="154"/>
      <c r="B769" s="215"/>
      <c r="C769" s="424"/>
      <c r="D769" s="429"/>
      <c r="E769" s="467"/>
      <c r="F769" s="430"/>
      <c r="G769" s="420">
        <f t="shared" si="80"/>
        <v>0</v>
      </c>
    </row>
    <row r="770" spans="1:7" ht="16.5" customHeight="1" x14ac:dyDescent="0.2">
      <c r="A770" s="154"/>
      <c r="B770" s="215"/>
      <c r="C770" s="424"/>
      <c r="D770" s="429"/>
      <c r="E770" s="467"/>
      <c r="F770" s="430"/>
      <c r="G770" s="420">
        <f t="shared" si="80"/>
        <v>0</v>
      </c>
    </row>
    <row r="771" spans="1:7" ht="16.5" customHeight="1" x14ac:dyDescent="0.2">
      <c r="A771" s="154"/>
      <c r="B771" s="215"/>
      <c r="C771" s="424"/>
      <c r="D771" s="429"/>
      <c r="E771" s="467"/>
      <c r="F771" s="430"/>
      <c r="G771" s="420">
        <f t="shared" si="80"/>
        <v>0</v>
      </c>
    </row>
    <row r="772" spans="1:7" ht="16.5" customHeight="1" thickBot="1" x14ac:dyDescent="0.25">
      <c r="A772" s="154"/>
      <c r="B772" s="215"/>
      <c r="C772" s="160"/>
      <c r="E772" s="222"/>
      <c r="F772" s="155"/>
      <c r="G772" s="161"/>
    </row>
    <row r="773" spans="1:7" ht="16.5" customHeight="1" thickBot="1" x14ac:dyDescent="0.25">
      <c r="A773" s="154"/>
      <c r="C773" s="421" t="s">
        <v>1700</v>
      </c>
      <c r="E773" s="222">
        <f>SUMPRODUCT(D762:D771,E762:E771)</f>
        <v>0</v>
      </c>
      <c r="F773" s="155" t="s">
        <v>1701</v>
      </c>
      <c r="G773" s="422">
        <f>SUM(G762:G771)</f>
        <v>0</v>
      </c>
    </row>
    <row r="774" spans="1:7" ht="16.5" customHeight="1" x14ac:dyDescent="0.2">
      <c r="A774" s="154"/>
      <c r="B774" s="215"/>
      <c r="C774" s="421"/>
      <c r="D774" s="222"/>
      <c r="E774" s="157"/>
      <c r="F774" s="155"/>
      <c r="G774" s="224"/>
    </row>
    <row r="775" spans="1:7" ht="16.5" customHeight="1" x14ac:dyDescent="0.2">
      <c r="A775" s="154"/>
      <c r="B775" s="215"/>
      <c r="C775" s="155" t="s">
        <v>1702</v>
      </c>
      <c r="D775" s="425"/>
      <c r="E775" s="559" t="str">
        <f>CONCATENATE(G757,"/día")</f>
        <v>0/día</v>
      </c>
      <c r="F775" s="155"/>
      <c r="G775" s="161"/>
    </row>
    <row r="776" spans="1:7" ht="16.5" customHeight="1" x14ac:dyDescent="0.2">
      <c r="A776" s="154"/>
      <c r="B776" s="215"/>
      <c r="C776" s="160"/>
      <c r="D776" s="156"/>
      <c r="E776" s="157"/>
      <c r="F776" s="155"/>
      <c r="G776" s="161"/>
    </row>
    <row r="777" spans="1:7" ht="16.5" customHeight="1" x14ac:dyDescent="0.2">
      <c r="A777" s="603" t="s">
        <v>681</v>
      </c>
      <c r="B777" s="604"/>
      <c r="C777" s="605" t="s">
        <v>0</v>
      </c>
      <c r="D777" s="607" t="s">
        <v>1703</v>
      </c>
      <c r="E777" s="607" t="s">
        <v>1715</v>
      </c>
      <c r="F777" s="609" t="s">
        <v>1054</v>
      </c>
      <c r="G777" s="611" t="s">
        <v>34</v>
      </c>
    </row>
    <row r="778" spans="1:7" ht="16.5" customHeight="1" x14ac:dyDescent="0.2">
      <c r="A778" s="163" t="s">
        <v>682</v>
      </c>
      <c r="B778" s="164" t="s">
        <v>683</v>
      </c>
      <c r="C778" s="606"/>
      <c r="D778" s="608"/>
      <c r="E778" s="608"/>
      <c r="F778" s="610"/>
      <c r="G778" s="612"/>
    </row>
    <row r="779" spans="1:7" ht="16.5" customHeight="1" x14ac:dyDescent="0.2">
      <c r="A779" s="165"/>
      <c r="B779" s="160"/>
      <c r="C779" s="167" t="s">
        <v>1704</v>
      </c>
      <c r="D779" s="157"/>
      <c r="E779" s="157"/>
      <c r="F779" s="160"/>
      <c r="G779" s="168"/>
    </row>
    <row r="780" spans="1:7" ht="16.5" customHeight="1" x14ac:dyDescent="0.2">
      <c r="A780" s="578" t="s">
        <v>1806</v>
      </c>
      <c r="B780" s="418" t="str">
        <f t="shared" ref="B780:B789" si="81">IF(A780=0,0,VLOOKUP(A780,Tabla_Indices,2,FALSE))</f>
        <v>Equipo - Amortización de equipo</v>
      </c>
      <c r="C780" s="424" t="s">
        <v>1821</v>
      </c>
      <c r="D780" s="579">
        <f>C_Amortización_Equipo</f>
        <v>0</v>
      </c>
      <c r="E780" s="472"/>
      <c r="F780" s="468">
        <f>IF(C780="",0,D775)</f>
        <v>0</v>
      </c>
      <c r="G780" s="426">
        <f>IF(F780=0,0,ROUND(E780/F780,2))</f>
        <v>0</v>
      </c>
    </row>
    <row r="781" spans="1:7" ht="16.5" customHeight="1" x14ac:dyDescent="0.2">
      <c r="A781" s="578" t="s">
        <v>1806</v>
      </c>
      <c r="B781" s="418" t="str">
        <f t="shared" si="81"/>
        <v>Equipo - Amortización de equipo</v>
      </c>
      <c r="C781" s="424" t="s">
        <v>1811</v>
      </c>
      <c r="D781" s="579">
        <f>C_Interés_Equipo</f>
        <v>0</v>
      </c>
      <c r="E781" s="472"/>
      <c r="F781" s="468">
        <f>IF(C781="",0,D775)</f>
        <v>0</v>
      </c>
      <c r="G781" s="426">
        <f t="shared" ref="G781:G789" si="82">IF(F781=0,0,ROUND(E781/F781,2))</f>
        <v>0</v>
      </c>
    </row>
    <row r="782" spans="1:7" ht="16.5" customHeight="1" x14ac:dyDescent="0.2">
      <c r="A782" s="578" t="s">
        <v>1807</v>
      </c>
      <c r="B782" s="418" t="str">
        <f t="shared" si="81"/>
        <v xml:space="preserve">Accesorios y repuestos para máquinas de uso especial                 </v>
      </c>
      <c r="C782" s="428" t="s">
        <v>1721</v>
      </c>
      <c r="D782" s="579">
        <f>C_Reparaciones_Repuestos_Equipos</f>
        <v>0</v>
      </c>
      <c r="E782" s="472"/>
      <c r="F782" s="468">
        <f>IF(C782="",0,D775)</f>
        <v>0</v>
      </c>
      <c r="G782" s="426">
        <f t="shared" si="82"/>
        <v>0</v>
      </c>
    </row>
    <row r="783" spans="1:7" ht="16.5" customHeight="1" x14ac:dyDescent="0.2">
      <c r="A783" s="578" t="s">
        <v>1809</v>
      </c>
      <c r="B783" s="418" t="str">
        <f t="shared" si="81"/>
        <v xml:space="preserve">Gas oil                                                                </v>
      </c>
      <c r="C783" s="428" t="s">
        <v>982</v>
      </c>
      <c r="D783" s="579">
        <f>C_Combustible_Equipos</f>
        <v>0</v>
      </c>
      <c r="E783" s="472"/>
      <c r="F783" s="468">
        <f>IF(C783="",0,D775)</f>
        <v>0</v>
      </c>
      <c r="G783" s="426">
        <f t="shared" si="82"/>
        <v>0</v>
      </c>
    </row>
    <row r="784" spans="1:7" ht="16.5" customHeight="1" x14ac:dyDescent="0.2">
      <c r="A784" s="578" t="s">
        <v>1810</v>
      </c>
      <c r="B784" s="418" t="str">
        <f t="shared" si="81"/>
        <v xml:space="preserve">Aceites lubricantes                                                    </v>
      </c>
      <c r="C784" s="428" t="s">
        <v>1808</v>
      </c>
      <c r="D784" s="579">
        <f>C_Lubricantes_Equipos</f>
        <v>0</v>
      </c>
      <c r="E784" s="472"/>
      <c r="F784" s="468">
        <f>IF(C784="",0,D775)</f>
        <v>0</v>
      </c>
      <c r="G784" s="426">
        <f t="shared" si="82"/>
        <v>0</v>
      </c>
    </row>
    <row r="785" spans="1:7" ht="16.5" customHeight="1" x14ac:dyDescent="0.2">
      <c r="A785" s="578"/>
      <c r="B785" s="418">
        <f t="shared" si="81"/>
        <v>0</v>
      </c>
      <c r="C785" s="428"/>
      <c r="D785" s="471"/>
      <c r="E785" s="430"/>
      <c r="F785" s="468">
        <f>IF(C785="",0,D775)</f>
        <v>0</v>
      </c>
      <c r="G785" s="426">
        <f t="shared" si="82"/>
        <v>0</v>
      </c>
    </row>
    <row r="786" spans="1:7" ht="16.5" customHeight="1" x14ac:dyDescent="0.2">
      <c r="A786" s="578"/>
      <c r="B786" s="418">
        <f t="shared" si="81"/>
        <v>0</v>
      </c>
      <c r="C786" s="428"/>
      <c r="D786" s="425"/>
      <c r="E786" s="471"/>
      <c r="F786" s="468">
        <f>IF(C786="",0,D775)</f>
        <v>0</v>
      </c>
      <c r="G786" s="426">
        <f t="shared" si="82"/>
        <v>0</v>
      </c>
    </row>
    <row r="787" spans="1:7" ht="16.5" customHeight="1" x14ac:dyDescent="0.2">
      <c r="A787" s="578"/>
      <c r="B787" s="418">
        <f t="shared" si="81"/>
        <v>0</v>
      </c>
      <c r="C787" s="428"/>
      <c r="D787" s="425"/>
      <c r="E787" s="471"/>
      <c r="F787" s="468">
        <f>IF(C787="",0,D775)</f>
        <v>0</v>
      </c>
      <c r="G787" s="426">
        <f t="shared" si="82"/>
        <v>0</v>
      </c>
    </row>
    <row r="788" spans="1:7" ht="16.5" customHeight="1" x14ac:dyDescent="0.2">
      <c r="A788" s="578"/>
      <c r="B788" s="418">
        <f t="shared" si="81"/>
        <v>0</v>
      </c>
      <c r="C788" s="428"/>
      <c r="D788" s="425"/>
      <c r="E788" s="429"/>
      <c r="F788" s="468">
        <f>IF(C788="",0,D775)</f>
        <v>0</v>
      </c>
      <c r="G788" s="426">
        <f t="shared" si="82"/>
        <v>0</v>
      </c>
    </row>
    <row r="789" spans="1:7" ht="16.5" customHeight="1" x14ac:dyDescent="0.2">
      <c r="A789" s="578"/>
      <c r="B789" s="418">
        <f t="shared" si="81"/>
        <v>0</v>
      </c>
      <c r="C789" s="424"/>
      <c r="D789" s="425"/>
      <c r="E789" s="429"/>
      <c r="F789" s="468">
        <f>IF(C789="",0,D775)</f>
        <v>0</v>
      </c>
      <c r="G789" s="426">
        <f t="shared" si="82"/>
        <v>0</v>
      </c>
    </row>
    <row r="790" spans="1:7" ht="16.5" customHeight="1" x14ac:dyDescent="0.2">
      <c r="A790" s="169"/>
      <c r="B790" s="156"/>
      <c r="C790" s="160"/>
      <c r="D790" s="156"/>
      <c r="E790" s="157"/>
      <c r="F790" s="166" t="s">
        <v>35</v>
      </c>
      <c r="G790" s="431">
        <f>SUBTOTAL(9,G780:G789)</f>
        <v>0</v>
      </c>
    </row>
    <row r="791" spans="1:7" ht="16.5" customHeight="1" x14ac:dyDescent="0.2">
      <c r="A791" s="165"/>
      <c r="B791" s="160"/>
      <c r="C791" s="167" t="s">
        <v>821</v>
      </c>
      <c r="D791" s="156"/>
      <c r="E791" s="157"/>
      <c r="F791" s="158"/>
      <c r="G791" s="168"/>
    </row>
    <row r="792" spans="1:7" ht="16.5" customHeight="1" x14ac:dyDescent="0.2">
      <c r="A792" s="603" t="s">
        <v>681</v>
      </c>
      <c r="B792" s="604"/>
      <c r="C792" s="605" t="s">
        <v>0</v>
      </c>
      <c r="D792" s="607" t="s">
        <v>32</v>
      </c>
      <c r="E792" s="607" t="s">
        <v>1715</v>
      </c>
      <c r="F792" s="609" t="s">
        <v>1054</v>
      </c>
      <c r="G792" s="611" t="s">
        <v>34</v>
      </c>
    </row>
    <row r="793" spans="1:7" ht="16.5" customHeight="1" x14ac:dyDescent="0.2">
      <c r="A793" s="163" t="s">
        <v>682</v>
      </c>
      <c r="B793" s="164" t="s">
        <v>683</v>
      </c>
      <c r="C793" s="606"/>
      <c r="D793" s="608"/>
      <c r="E793" s="608"/>
      <c r="F793" s="610"/>
      <c r="G793" s="612"/>
    </row>
    <row r="794" spans="1:7" ht="16.5" customHeight="1" x14ac:dyDescent="0.2">
      <c r="A794" s="423" t="s">
        <v>1822</v>
      </c>
      <c r="B794" s="418" t="str">
        <f t="shared" ref="B794:B800" si="83">IF(A794=0,0,VLOOKUP(A794,Tabla_Indices,2,FALSE))</f>
        <v>Oficial Especializado</v>
      </c>
      <c r="C794" s="427" t="s">
        <v>1723</v>
      </c>
      <c r="D794" s="425"/>
      <c r="E794" s="429"/>
      <c r="F794" s="419">
        <f>D775</f>
        <v>0</v>
      </c>
      <c r="G794" s="432">
        <f>IF(F794=0,0,ROUND(D794*E794/F794,2))</f>
        <v>0</v>
      </c>
    </row>
    <row r="795" spans="1:7" ht="16.5" customHeight="1" x14ac:dyDescent="0.2">
      <c r="A795" s="423" t="s">
        <v>1823</v>
      </c>
      <c r="B795" s="418" t="str">
        <f t="shared" si="83"/>
        <v xml:space="preserve">Oficial </v>
      </c>
      <c r="C795" s="424" t="s">
        <v>1724</v>
      </c>
      <c r="D795" s="425"/>
      <c r="E795" s="429"/>
      <c r="F795" s="419">
        <f>D775</f>
        <v>0</v>
      </c>
      <c r="G795" s="432">
        <f t="shared" ref="G795:G800" si="84">IF(F795=0,0,ROUND(D795*E795/F795,2))</f>
        <v>0</v>
      </c>
    </row>
    <row r="796" spans="1:7" ht="16.5" customHeight="1" x14ac:dyDescent="0.2">
      <c r="A796" s="423" t="s">
        <v>1824</v>
      </c>
      <c r="B796" s="418" t="str">
        <f t="shared" si="83"/>
        <v>Ayudante</v>
      </c>
      <c r="C796" s="424" t="s">
        <v>1725</v>
      </c>
      <c r="D796" s="425"/>
      <c r="E796" s="429"/>
      <c r="F796" s="419">
        <f>D775</f>
        <v>0</v>
      </c>
      <c r="G796" s="432">
        <f t="shared" si="84"/>
        <v>0</v>
      </c>
    </row>
    <row r="797" spans="1:7" ht="16.5" customHeight="1" x14ac:dyDescent="0.2">
      <c r="A797" s="423" t="s">
        <v>1824</v>
      </c>
      <c r="B797" s="418" t="str">
        <f t="shared" si="83"/>
        <v>Ayudante</v>
      </c>
      <c r="C797" s="424" t="s">
        <v>825</v>
      </c>
      <c r="D797" s="425"/>
      <c r="E797" s="429"/>
      <c r="F797" s="419">
        <f>D775</f>
        <v>0</v>
      </c>
      <c r="G797" s="432">
        <f t="shared" si="84"/>
        <v>0</v>
      </c>
    </row>
    <row r="798" spans="1:7" ht="16.5" customHeight="1" x14ac:dyDescent="0.2">
      <c r="A798" s="423"/>
      <c r="B798" s="418">
        <f t="shared" si="83"/>
        <v>0</v>
      </c>
      <c r="C798" s="424"/>
      <c r="D798" s="425"/>
      <c r="E798" s="429"/>
      <c r="F798" s="419"/>
      <c r="G798" s="432">
        <f t="shared" si="84"/>
        <v>0</v>
      </c>
    </row>
    <row r="799" spans="1:7" ht="16.5" customHeight="1" x14ac:dyDescent="0.2">
      <c r="A799" s="423" t="s">
        <v>1825</v>
      </c>
      <c r="B799" s="418" t="str">
        <f t="shared" si="83"/>
        <v>Sereno</v>
      </c>
      <c r="C799" s="424" t="s">
        <v>1726</v>
      </c>
      <c r="D799" s="433"/>
      <c r="E799" s="571"/>
      <c r="F799" s="419">
        <f>D775</f>
        <v>0</v>
      </c>
      <c r="G799" s="432">
        <f t="shared" si="84"/>
        <v>0</v>
      </c>
    </row>
    <row r="800" spans="1:7" ht="16.5" customHeight="1" x14ac:dyDescent="0.2">
      <c r="A800" s="423"/>
      <c r="B800" s="418">
        <f t="shared" si="83"/>
        <v>0</v>
      </c>
      <c r="C800" s="418"/>
      <c r="D800" s="469"/>
      <c r="E800" s="419"/>
      <c r="F800" s="419">
        <f>D775</f>
        <v>0</v>
      </c>
      <c r="G800" s="432">
        <f t="shared" si="84"/>
        <v>0</v>
      </c>
    </row>
    <row r="801" spans="1:7" ht="16.5" customHeight="1" x14ac:dyDescent="0.2">
      <c r="A801" s="169"/>
      <c r="B801" s="156"/>
      <c r="C801" s="160"/>
      <c r="D801" s="156"/>
      <c r="E801" s="157"/>
      <c r="F801" s="166" t="s">
        <v>36</v>
      </c>
      <c r="G801" s="434">
        <f>SUBTOTAL(9,G794:G800)</f>
        <v>0</v>
      </c>
    </row>
    <row r="802" spans="1:7" ht="16.5" customHeight="1" x14ac:dyDescent="0.2">
      <c r="A802" s="165"/>
      <c r="B802" s="160"/>
      <c r="C802" s="167" t="s">
        <v>1705</v>
      </c>
      <c r="D802" s="156"/>
      <c r="E802" s="157"/>
      <c r="F802" s="158"/>
      <c r="G802" s="168"/>
    </row>
    <row r="803" spans="1:7" ht="16.5" customHeight="1" x14ac:dyDescent="0.2">
      <c r="A803" s="603" t="s">
        <v>681</v>
      </c>
      <c r="B803" s="604"/>
      <c r="C803" s="605" t="s">
        <v>0</v>
      </c>
      <c r="D803" s="605" t="s">
        <v>31</v>
      </c>
      <c r="E803" s="607" t="s">
        <v>32</v>
      </c>
      <c r="F803" s="609" t="s">
        <v>33</v>
      </c>
      <c r="G803" s="611" t="s">
        <v>34</v>
      </c>
    </row>
    <row r="804" spans="1:7" ht="16.5" customHeight="1" x14ac:dyDescent="0.2">
      <c r="A804" s="163" t="s">
        <v>682</v>
      </c>
      <c r="B804" s="164" t="s">
        <v>683</v>
      </c>
      <c r="C804" s="606"/>
      <c r="D804" s="606"/>
      <c r="E804" s="608"/>
      <c r="F804" s="610"/>
      <c r="G804" s="612"/>
    </row>
    <row r="805" spans="1:7" ht="16.5" customHeight="1" x14ac:dyDescent="0.2">
      <c r="A805" s="423"/>
      <c r="B805" s="418">
        <f t="shared" ref="B805:B815" si="85">IF(A805=0,0,VLOOKUP(A805,Tabla_Indices,2,FALSE))</f>
        <v>0</v>
      </c>
      <c r="C805" s="424"/>
      <c r="D805" s="425"/>
      <c r="E805" s="429"/>
      <c r="F805" s="430"/>
      <c r="G805" s="432">
        <f>ROUND(E805*F805,2)</f>
        <v>0</v>
      </c>
    </row>
    <row r="806" spans="1:7" ht="16.5" customHeight="1" x14ac:dyDescent="0.2">
      <c r="A806" s="423"/>
      <c r="B806" s="418">
        <f t="shared" si="85"/>
        <v>0</v>
      </c>
      <c r="C806" s="424"/>
      <c r="D806" s="425"/>
      <c r="E806" s="429"/>
      <c r="F806" s="430"/>
      <c r="G806" s="432">
        <f t="shared" ref="G806:G815" si="86">ROUND(E806*F806,2)</f>
        <v>0</v>
      </c>
    </row>
    <row r="807" spans="1:7" ht="16.5" customHeight="1" x14ac:dyDescent="0.2">
      <c r="A807" s="423"/>
      <c r="B807" s="418">
        <f t="shared" si="85"/>
        <v>0</v>
      </c>
      <c r="C807" s="424"/>
      <c r="D807" s="425"/>
      <c r="E807" s="429"/>
      <c r="F807" s="430"/>
      <c r="G807" s="432">
        <f t="shared" si="86"/>
        <v>0</v>
      </c>
    </row>
    <row r="808" spans="1:7" ht="16.5" customHeight="1" x14ac:dyDescent="0.2">
      <c r="A808" s="423"/>
      <c r="B808" s="418">
        <f t="shared" si="85"/>
        <v>0</v>
      </c>
      <c r="C808" s="424"/>
      <c r="D808" s="425"/>
      <c r="E808" s="429"/>
      <c r="F808" s="430"/>
      <c r="G808" s="432">
        <f t="shared" si="86"/>
        <v>0</v>
      </c>
    </row>
    <row r="809" spans="1:7" ht="16.5" customHeight="1" x14ac:dyDescent="0.2">
      <c r="A809" s="423"/>
      <c r="B809" s="418">
        <f t="shared" si="85"/>
        <v>0</v>
      </c>
      <c r="C809" s="424"/>
      <c r="D809" s="425"/>
      <c r="E809" s="429"/>
      <c r="F809" s="430"/>
      <c r="G809" s="432">
        <f t="shared" si="86"/>
        <v>0</v>
      </c>
    </row>
    <row r="810" spans="1:7" ht="16.5" customHeight="1" x14ac:dyDescent="0.2">
      <c r="A810" s="423"/>
      <c r="B810" s="418">
        <f t="shared" si="85"/>
        <v>0</v>
      </c>
      <c r="C810" s="424"/>
      <c r="D810" s="425"/>
      <c r="E810" s="435"/>
      <c r="F810" s="430"/>
      <c r="G810" s="432">
        <f t="shared" si="86"/>
        <v>0</v>
      </c>
    </row>
    <row r="811" spans="1:7" ht="16.5" customHeight="1" x14ac:dyDescent="0.2">
      <c r="A811" s="423"/>
      <c r="B811" s="418">
        <f t="shared" si="85"/>
        <v>0</v>
      </c>
      <c r="C811" s="424"/>
      <c r="D811" s="425"/>
      <c r="E811" s="429"/>
      <c r="F811" s="430"/>
      <c r="G811" s="432">
        <f t="shared" si="86"/>
        <v>0</v>
      </c>
    </row>
    <row r="812" spans="1:7" ht="16.5" customHeight="1" x14ac:dyDescent="0.2">
      <c r="A812" s="423"/>
      <c r="B812" s="418">
        <f t="shared" si="85"/>
        <v>0</v>
      </c>
      <c r="C812" s="424"/>
      <c r="D812" s="425"/>
      <c r="E812" s="429"/>
      <c r="F812" s="430"/>
      <c r="G812" s="432">
        <f t="shared" si="86"/>
        <v>0</v>
      </c>
    </row>
    <row r="813" spans="1:7" ht="16.5" customHeight="1" x14ac:dyDescent="0.2">
      <c r="A813" s="423"/>
      <c r="B813" s="418">
        <f t="shared" si="85"/>
        <v>0</v>
      </c>
      <c r="C813" s="424"/>
      <c r="D813" s="425"/>
      <c r="E813" s="429"/>
      <c r="F813" s="430"/>
      <c r="G813" s="432">
        <f t="shared" si="86"/>
        <v>0</v>
      </c>
    </row>
    <row r="814" spans="1:7" ht="16.5" customHeight="1" x14ac:dyDescent="0.2">
      <c r="A814" s="423"/>
      <c r="B814" s="418">
        <f t="shared" si="85"/>
        <v>0</v>
      </c>
      <c r="C814" s="424"/>
      <c r="D814" s="425"/>
      <c r="E814" s="429"/>
      <c r="F814" s="430"/>
      <c r="G814" s="432">
        <f t="shared" si="86"/>
        <v>0</v>
      </c>
    </row>
    <row r="815" spans="1:7" ht="16.5" customHeight="1" x14ac:dyDescent="0.2">
      <c r="A815" s="423"/>
      <c r="B815" s="418">
        <f t="shared" si="85"/>
        <v>0</v>
      </c>
      <c r="C815" s="424"/>
      <c r="D815" s="425"/>
      <c r="E815" s="429"/>
      <c r="F815" s="430"/>
      <c r="G815" s="432">
        <f t="shared" si="86"/>
        <v>0</v>
      </c>
    </row>
    <row r="816" spans="1:7" ht="16.5" customHeight="1" x14ac:dyDescent="0.2">
      <c r="A816" s="165"/>
      <c r="B816" s="160"/>
      <c r="C816" s="160"/>
      <c r="D816" s="156"/>
      <c r="E816" s="157"/>
      <c r="F816" s="166" t="s">
        <v>37</v>
      </c>
      <c r="G816" s="436">
        <f>SUBTOTAL(9,G805:G815)</f>
        <v>0</v>
      </c>
    </row>
    <row r="817" spans="1:7" ht="16.5" customHeight="1" x14ac:dyDescent="0.2">
      <c r="A817" s="165"/>
      <c r="B817" s="160"/>
      <c r="C817" s="167" t="s">
        <v>1706</v>
      </c>
      <c r="D817" s="156"/>
      <c r="E817" s="157"/>
      <c r="F817" s="158"/>
      <c r="G817" s="168"/>
    </row>
    <row r="818" spans="1:7" ht="16.5" customHeight="1" x14ac:dyDescent="0.2">
      <c r="A818" s="603" t="s">
        <v>681</v>
      </c>
      <c r="B818" s="604"/>
      <c r="C818" s="605" t="s">
        <v>0</v>
      </c>
      <c r="D818" s="605" t="s">
        <v>31</v>
      </c>
      <c r="E818" s="607" t="s">
        <v>32</v>
      </c>
      <c r="F818" s="609" t="s">
        <v>33</v>
      </c>
      <c r="G818" s="611" t="s">
        <v>34</v>
      </c>
    </row>
    <row r="819" spans="1:7" ht="16.5" customHeight="1" x14ac:dyDescent="0.2">
      <c r="A819" s="163" t="s">
        <v>682</v>
      </c>
      <c r="B819" s="164" t="s">
        <v>683</v>
      </c>
      <c r="C819" s="606"/>
      <c r="D819" s="606"/>
      <c r="E819" s="608"/>
      <c r="F819" s="610"/>
      <c r="G819" s="612"/>
    </row>
    <row r="820" spans="1:7" ht="16.5" customHeight="1" x14ac:dyDescent="0.2">
      <c r="A820" s="423"/>
      <c r="B820" s="418">
        <f>IF(A820=0,0,VLOOKUP(A820,Tabla_Indices,2,FALSE))</f>
        <v>0</v>
      </c>
      <c r="C820" s="424"/>
      <c r="D820" s="425"/>
      <c r="E820" s="429"/>
      <c r="F820" s="430"/>
      <c r="G820" s="432">
        <f>ROUND(E820*F820,2)</f>
        <v>0</v>
      </c>
    </row>
    <row r="821" spans="1:7" ht="16.5" customHeight="1" x14ac:dyDescent="0.2">
      <c r="A821" s="423"/>
      <c r="B821" s="418">
        <f>IF(A821=0,0,VLOOKUP(A821,Tabla_Indices,2,FALSE))</f>
        <v>0</v>
      </c>
      <c r="C821" s="424"/>
      <c r="D821" s="425"/>
      <c r="E821" s="435"/>
      <c r="F821" s="430"/>
      <c r="G821" s="432">
        <f t="shared" ref="G821" si="87">ROUND(E821*F821,2)</f>
        <v>0</v>
      </c>
    </row>
    <row r="822" spans="1:7" ht="16.5" customHeight="1" x14ac:dyDescent="0.2">
      <c r="A822" s="165"/>
      <c r="B822" s="160"/>
      <c r="C822" s="160"/>
      <c r="D822" s="156"/>
      <c r="E822" s="157"/>
      <c r="F822" s="166" t="s">
        <v>1707</v>
      </c>
      <c r="G822" s="436">
        <f>SUBTOTAL(9,G820:G821)</f>
        <v>0</v>
      </c>
    </row>
    <row r="823" spans="1:7" ht="16.5" customHeight="1" thickBot="1" x14ac:dyDescent="0.25">
      <c r="A823" s="170"/>
      <c r="B823" s="171"/>
      <c r="C823" s="172"/>
      <c r="D823" s="171"/>
      <c r="E823" s="173"/>
      <c r="F823" s="174"/>
      <c r="G823" s="175"/>
    </row>
    <row r="824" spans="1:7" ht="16.5" customHeight="1" thickBot="1" x14ac:dyDescent="0.25">
      <c r="A824" s="202">
        <f>B757</f>
        <v>11</v>
      </c>
      <c r="B824" s="201">
        <f>C757</f>
        <v>0</v>
      </c>
      <c r="C824" s="225"/>
      <c r="D824" s="225" t="s">
        <v>38</v>
      </c>
      <c r="E824" s="226"/>
      <c r="F824" s="437" t="str">
        <f>CONCATENATE("$/",G757)</f>
        <v>$/0</v>
      </c>
      <c r="G824" s="438">
        <f>SUBTOTAL(9,G780:G823)</f>
        <v>0</v>
      </c>
    </row>
    <row r="825" spans="1:7" ht="16.5" customHeight="1" thickTop="1" thickBot="1" x14ac:dyDescent="0.25"/>
    <row r="826" spans="1:7" ht="16.5" customHeight="1" thickTop="1" x14ac:dyDescent="0.2">
      <c r="A826" s="613" t="s">
        <v>40</v>
      </c>
      <c r="B826" s="614"/>
      <c r="C826" s="614"/>
      <c r="D826" s="614"/>
      <c r="E826" s="614"/>
      <c r="F826" s="614"/>
      <c r="G826" s="615"/>
    </row>
    <row r="827" spans="1:7" ht="16.5" customHeight="1" x14ac:dyDescent="0.2">
      <c r="A827" s="146" t="s">
        <v>819</v>
      </c>
      <c r="B827" s="147" t="str">
        <f>Comitente</f>
        <v>DIRECCIÓN PROVINCIAL DE VIALIDAD</v>
      </c>
      <c r="C827" s="148"/>
      <c r="D827" s="223"/>
      <c r="E827" s="223"/>
      <c r="F827" s="150"/>
      <c r="G827" s="151"/>
    </row>
    <row r="828" spans="1:7" ht="16.5" customHeight="1" x14ac:dyDescent="0.2">
      <c r="A828" s="146" t="s">
        <v>820</v>
      </c>
      <c r="B828" s="147">
        <f>Contratista</f>
        <v>0</v>
      </c>
      <c r="C828" s="152"/>
      <c r="D828" s="152"/>
      <c r="E828" s="152"/>
      <c r="F828" s="147"/>
      <c r="G828" s="153"/>
    </row>
    <row r="829" spans="1:7" ht="16.5" customHeight="1" x14ac:dyDescent="0.2">
      <c r="A829" s="146" t="s">
        <v>28</v>
      </c>
      <c r="B829" s="147">
        <f>Obra</f>
        <v>0</v>
      </c>
      <c r="C829" s="152"/>
      <c r="D829" s="152"/>
      <c r="E829" s="152"/>
      <c r="F829" s="147" t="s">
        <v>41</v>
      </c>
      <c r="G829" s="153">
        <f>Fecha_Base</f>
        <v>0</v>
      </c>
    </row>
    <row r="830" spans="1:7" ht="16.5" customHeight="1" x14ac:dyDescent="0.2">
      <c r="A830" s="154" t="s">
        <v>818</v>
      </c>
      <c r="B830" s="155">
        <f>Ubicación</f>
        <v>0</v>
      </c>
      <c r="C830" s="155"/>
      <c r="D830" s="156"/>
      <c r="E830" s="157"/>
      <c r="F830" s="158"/>
      <c r="G830" s="159"/>
    </row>
    <row r="831" spans="1:7" ht="16.5" customHeight="1" x14ac:dyDescent="0.2">
      <c r="A831" s="154" t="s">
        <v>42</v>
      </c>
      <c r="B831" s="470"/>
      <c r="C831" s="160" t="str">
        <f>IF(B831="","",VLOOKUP(B831,Tabla_CyP,2,FALSE))</f>
        <v/>
      </c>
      <c r="E831" s="157"/>
      <c r="F831" s="158"/>
      <c r="G831" s="159"/>
    </row>
    <row r="832" spans="1:7" ht="16.5" customHeight="1" x14ac:dyDescent="0.2">
      <c r="A832" s="154" t="s">
        <v>29</v>
      </c>
      <c r="B832" s="570">
        <v>12</v>
      </c>
      <c r="C832" s="160">
        <f>IF(B832=0,"",VLOOKUP(B832,Tabla_CyP,2,FALSE))</f>
        <v>0</v>
      </c>
      <c r="D832" s="156"/>
      <c r="E832" s="157"/>
      <c r="F832" s="155" t="s">
        <v>30</v>
      </c>
      <c r="G832" s="161">
        <f>IF(B832=0,"",VLOOKUP(B832,Tabla_CyP,4,FALSE))</f>
        <v>0</v>
      </c>
    </row>
    <row r="833" spans="1:7" ht="16.5" customHeight="1" x14ac:dyDescent="0.2">
      <c r="A833" s="154"/>
      <c r="B833" s="155"/>
      <c r="C833" s="160"/>
      <c r="D833" s="156"/>
      <c r="E833" s="157"/>
      <c r="F833" s="160"/>
      <c r="G833" s="162"/>
    </row>
    <row r="834" spans="1:7" ht="16.5" customHeight="1" x14ac:dyDescent="0.2">
      <c r="A834" s="412"/>
      <c r="B834" s="149"/>
      <c r="C834" s="413" t="s">
        <v>1695</v>
      </c>
      <c r="D834" s="149"/>
      <c r="E834" s="149"/>
      <c r="F834" s="149"/>
      <c r="G834" s="414"/>
    </row>
    <row r="835" spans="1:7" ht="16.5" customHeight="1" x14ac:dyDescent="0.2">
      <c r="A835" s="154"/>
      <c r="B835" s="215"/>
      <c r="C835" s="160"/>
      <c r="D835" s="156"/>
      <c r="E835" s="157"/>
      <c r="F835" s="155"/>
      <c r="G835" s="161"/>
    </row>
    <row r="836" spans="1:7" ht="16.5" customHeight="1" x14ac:dyDescent="0.2">
      <c r="A836" s="154"/>
      <c r="B836" s="215"/>
      <c r="C836" s="415" t="s">
        <v>1696</v>
      </c>
      <c r="D836" s="416" t="s">
        <v>32</v>
      </c>
      <c r="E836" s="416" t="s">
        <v>1697</v>
      </c>
      <c r="F836" s="416" t="s">
        <v>1698</v>
      </c>
      <c r="G836" s="417" t="s">
        <v>1699</v>
      </c>
    </row>
    <row r="837" spans="1:7" ht="16.5" customHeight="1" x14ac:dyDescent="0.2">
      <c r="A837" s="154"/>
      <c r="B837" s="215"/>
      <c r="C837" s="424"/>
      <c r="D837" s="429"/>
      <c r="E837" s="467"/>
      <c r="F837" s="430"/>
      <c r="G837" s="420">
        <f>ROUND(D837*F837,2)</f>
        <v>0</v>
      </c>
    </row>
    <row r="838" spans="1:7" ht="16.5" customHeight="1" x14ac:dyDescent="0.2">
      <c r="A838" s="154"/>
      <c r="B838" s="215"/>
      <c r="C838" s="424"/>
      <c r="D838" s="429"/>
      <c r="E838" s="467"/>
      <c r="F838" s="430"/>
      <c r="G838" s="420">
        <f>ROUND(D838*F838,2)</f>
        <v>0</v>
      </c>
    </row>
    <row r="839" spans="1:7" ht="16.5" customHeight="1" x14ac:dyDescent="0.2">
      <c r="A839" s="154"/>
      <c r="B839" s="215"/>
      <c r="C839" s="424"/>
      <c r="D839" s="429"/>
      <c r="E839" s="467"/>
      <c r="F839" s="430"/>
      <c r="G839" s="420">
        <f>ROUND(D839*F839,2)</f>
        <v>0</v>
      </c>
    </row>
    <row r="840" spans="1:7" ht="16.5" customHeight="1" x14ac:dyDescent="0.2">
      <c r="A840" s="154"/>
      <c r="B840" s="215"/>
      <c r="C840" s="424"/>
      <c r="D840" s="429"/>
      <c r="E840" s="467"/>
      <c r="F840" s="430"/>
      <c r="G840" s="420">
        <f>ROUND(D840*F840,2)</f>
        <v>0</v>
      </c>
    </row>
    <row r="841" spans="1:7" ht="16.5" customHeight="1" x14ac:dyDescent="0.2">
      <c r="A841" s="154"/>
      <c r="B841" s="215"/>
      <c r="C841" s="424"/>
      <c r="D841" s="429"/>
      <c r="E841" s="467"/>
      <c r="F841" s="430"/>
      <c r="G841" s="420">
        <f t="shared" ref="G841:G846" si="88">ROUND(D841*F841,2)</f>
        <v>0</v>
      </c>
    </row>
    <row r="842" spans="1:7" ht="16.5" customHeight="1" x14ac:dyDescent="0.2">
      <c r="A842" s="154"/>
      <c r="B842" s="215"/>
      <c r="C842" s="424"/>
      <c r="D842" s="429"/>
      <c r="E842" s="467"/>
      <c r="F842" s="430"/>
      <c r="G842" s="420">
        <f t="shared" si="88"/>
        <v>0</v>
      </c>
    </row>
    <row r="843" spans="1:7" ht="16.5" customHeight="1" x14ac:dyDescent="0.2">
      <c r="A843" s="154"/>
      <c r="B843" s="215"/>
      <c r="C843" s="424"/>
      <c r="D843" s="429"/>
      <c r="E843" s="467"/>
      <c r="F843" s="430"/>
      <c r="G843" s="420">
        <f t="shared" si="88"/>
        <v>0</v>
      </c>
    </row>
    <row r="844" spans="1:7" ht="16.5" customHeight="1" x14ac:dyDescent="0.2">
      <c r="A844" s="154"/>
      <c r="B844" s="215"/>
      <c r="C844" s="424"/>
      <c r="D844" s="429"/>
      <c r="E844" s="467"/>
      <c r="F844" s="430"/>
      <c r="G844" s="420">
        <f t="shared" si="88"/>
        <v>0</v>
      </c>
    </row>
    <row r="845" spans="1:7" ht="16.5" customHeight="1" x14ac:dyDescent="0.2">
      <c r="A845" s="154"/>
      <c r="B845" s="215"/>
      <c r="C845" s="424"/>
      <c r="D845" s="429"/>
      <c r="E845" s="467"/>
      <c r="F845" s="430"/>
      <c r="G845" s="420">
        <f t="shared" si="88"/>
        <v>0</v>
      </c>
    </row>
    <row r="846" spans="1:7" ht="16.5" customHeight="1" x14ac:dyDescent="0.2">
      <c r="A846" s="154"/>
      <c r="B846" s="215"/>
      <c r="C846" s="424"/>
      <c r="D846" s="429"/>
      <c r="E846" s="467"/>
      <c r="F846" s="430"/>
      <c r="G846" s="420">
        <f t="shared" si="88"/>
        <v>0</v>
      </c>
    </row>
    <row r="847" spans="1:7" ht="16.5" customHeight="1" thickBot="1" x14ac:dyDescent="0.25">
      <c r="A847" s="154"/>
      <c r="B847" s="215"/>
      <c r="C847" s="160"/>
      <c r="E847" s="222"/>
      <c r="F847" s="155"/>
      <c r="G847" s="161"/>
    </row>
    <row r="848" spans="1:7" ht="16.5" customHeight="1" thickBot="1" x14ac:dyDescent="0.25">
      <c r="A848" s="154"/>
      <c r="C848" s="421" t="s">
        <v>1700</v>
      </c>
      <c r="E848" s="222">
        <f>SUMPRODUCT(D837:D846,E837:E846)</f>
        <v>0</v>
      </c>
      <c r="F848" s="155" t="s">
        <v>1701</v>
      </c>
      <c r="G848" s="422">
        <f>SUM(G837:G846)</f>
        <v>0</v>
      </c>
    </row>
    <row r="849" spans="1:7" ht="16.5" customHeight="1" x14ac:dyDescent="0.2">
      <c r="A849" s="154"/>
      <c r="B849" s="215"/>
      <c r="C849" s="421"/>
      <c r="D849" s="222"/>
      <c r="E849" s="157"/>
      <c r="F849" s="155"/>
      <c r="G849" s="224"/>
    </row>
    <row r="850" spans="1:7" ht="16.5" customHeight="1" x14ac:dyDescent="0.2">
      <c r="A850" s="154"/>
      <c r="B850" s="215"/>
      <c r="C850" s="155" t="s">
        <v>1702</v>
      </c>
      <c r="D850" s="425"/>
      <c r="E850" s="559" t="str">
        <f>CONCATENATE(G832,"/día")</f>
        <v>0/día</v>
      </c>
      <c r="F850" s="155"/>
      <c r="G850" s="161"/>
    </row>
    <row r="851" spans="1:7" ht="16.5" customHeight="1" x14ac:dyDescent="0.2">
      <c r="A851" s="154"/>
      <c r="B851" s="215"/>
      <c r="C851" s="160"/>
      <c r="D851" s="156"/>
      <c r="E851" s="157"/>
      <c r="F851" s="155"/>
      <c r="G851" s="161"/>
    </row>
    <row r="852" spans="1:7" ht="16.5" customHeight="1" x14ac:dyDescent="0.2">
      <c r="A852" s="603" t="s">
        <v>681</v>
      </c>
      <c r="B852" s="604"/>
      <c r="C852" s="605" t="s">
        <v>0</v>
      </c>
      <c r="D852" s="607" t="s">
        <v>1703</v>
      </c>
      <c r="E852" s="607" t="s">
        <v>1715</v>
      </c>
      <c r="F852" s="609" t="s">
        <v>1054</v>
      </c>
      <c r="G852" s="611" t="s">
        <v>34</v>
      </c>
    </row>
    <row r="853" spans="1:7" ht="16.5" customHeight="1" x14ac:dyDescent="0.2">
      <c r="A853" s="163" t="s">
        <v>682</v>
      </c>
      <c r="B853" s="164" t="s">
        <v>683</v>
      </c>
      <c r="C853" s="606"/>
      <c r="D853" s="608"/>
      <c r="E853" s="608"/>
      <c r="F853" s="610"/>
      <c r="G853" s="612"/>
    </row>
    <row r="854" spans="1:7" ht="16.5" customHeight="1" x14ac:dyDescent="0.2">
      <c r="A854" s="165"/>
      <c r="B854" s="160"/>
      <c r="C854" s="167" t="s">
        <v>1704</v>
      </c>
      <c r="D854" s="157"/>
      <c r="E854" s="157"/>
      <c r="F854" s="160"/>
      <c r="G854" s="168"/>
    </row>
    <row r="855" spans="1:7" ht="16.5" customHeight="1" x14ac:dyDescent="0.2">
      <c r="A855" s="578" t="s">
        <v>1806</v>
      </c>
      <c r="B855" s="418" t="str">
        <f t="shared" ref="B855:B864" si="89">IF(A855=0,0,VLOOKUP(A855,Tabla_Indices,2,FALSE))</f>
        <v>Equipo - Amortización de equipo</v>
      </c>
      <c r="C855" s="424" t="s">
        <v>1821</v>
      </c>
      <c r="D855" s="579">
        <f>C_Amortización_Equipo</f>
        <v>0</v>
      </c>
      <c r="E855" s="472"/>
      <c r="F855" s="468">
        <f>IF(C855="",0,D850)</f>
        <v>0</v>
      </c>
      <c r="G855" s="426">
        <f>IF(F855=0,0,ROUND(E855/F855,2))</f>
        <v>0</v>
      </c>
    </row>
    <row r="856" spans="1:7" ht="16.5" customHeight="1" x14ac:dyDescent="0.2">
      <c r="A856" s="578" t="s">
        <v>1806</v>
      </c>
      <c r="B856" s="418" t="str">
        <f t="shared" si="89"/>
        <v>Equipo - Amortización de equipo</v>
      </c>
      <c r="C856" s="424" t="s">
        <v>1811</v>
      </c>
      <c r="D856" s="579">
        <f>C_Interés_Equipo</f>
        <v>0</v>
      </c>
      <c r="E856" s="472"/>
      <c r="F856" s="468">
        <f>IF(C856="",0,D850)</f>
        <v>0</v>
      </c>
      <c r="G856" s="426">
        <f t="shared" ref="G856:G864" si="90">IF(F856=0,0,ROUND(E856/F856,2))</f>
        <v>0</v>
      </c>
    </row>
    <row r="857" spans="1:7" ht="16.5" customHeight="1" x14ac:dyDescent="0.2">
      <c r="A857" s="578" t="s">
        <v>1807</v>
      </c>
      <c r="B857" s="418" t="str">
        <f t="shared" si="89"/>
        <v xml:space="preserve">Accesorios y repuestos para máquinas de uso especial                 </v>
      </c>
      <c r="C857" s="428" t="s">
        <v>1721</v>
      </c>
      <c r="D857" s="579">
        <f>C_Reparaciones_Repuestos_Equipos</f>
        <v>0</v>
      </c>
      <c r="E857" s="472"/>
      <c r="F857" s="468">
        <f>IF(C857="",0,D850)</f>
        <v>0</v>
      </c>
      <c r="G857" s="426">
        <f t="shared" si="90"/>
        <v>0</v>
      </c>
    </row>
    <row r="858" spans="1:7" ht="16.5" customHeight="1" x14ac:dyDescent="0.2">
      <c r="A858" s="578" t="s">
        <v>1809</v>
      </c>
      <c r="B858" s="418" t="str">
        <f t="shared" si="89"/>
        <v xml:space="preserve">Gas oil                                                                </v>
      </c>
      <c r="C858" s="428" t="s">
        <v>982</v>
      </c>
      <c r="D858" s="579">
        <f>C_Combustible_Equipos</f>
        <v>0</v>
      </c>
      <c r="E858" s="472"/>
      <c r="F858" s="468">
        <f>IF(C858="",0,D850)</f>
        <v>0</v>
      </c>
      <c r="G858" s="426">
        <f t="shared" si="90"/>
        <v>0</v>
      </c>
    </row>
    <row r="859" spans="1:7" ht="16.5" customHeight="1" x14ac:dyDescent="0.2">
      <c r="A859" s="578" t="s">
        <v>1810</v>
      </c>
      <c r="B859" s="418" t="str">
        <f t="shared" si="89"/>
        <v xml:space="preserve">Aceites lubricantes                                                    </v>
      </c>
      <c r="C859" s="428" t="s">
        <v>1808</v>
      </c>
      <c r="D859" s="579">
        <f>C_Lubricantes_Equipos</f>
        <v>0</v>
      </c>
      <c r="E859" s="472"/>
      <c r="F859" s="468">
        <f>IF(C859="",0,D850)</f>
        <v>0</v>
      </c>
      <c r="G859" s="426">
        <f t="shared" si="90"/>
        <v>0</v>
      </c>
    </row>
    <row r="860" spans="1:7" ht="16.5" customHeight="1" x14ac:dyDescent="0.2">
      <c r="A860" s="578"/>
      <c r="B860" s="418">
        <f t="shared" si="89"/>
        <v>0</v>
      </c>
      <c r="C860" s="428"/>
      <c r="D860" s="471"/>
      <c r="E860" s="430"/>
      <c r="F860" s="468">
        <f>IF(C860="",0,D850)</f>
        <v>0</v>
      </c>
      <c r="G860" s="426">
        <f t="shared" si="90"/>
        <v>0</v>
      </c>
    </row>
    <row r="861" spans="1:7" ht="16.5" customHeight="1" x14ac:dyDescent="0.2">
      <c r="A861" s="578"/>
      <c r="B861" s="418">
        <f t="shared" si="89"/>
        <v>0</v>
      </c>
      <c r="C861" s="428"/>
      <c r="D861" s="425"/>
      <c r="E861" s="471"/>
      <c r="F861" s="468">
        <f>IF(C861="",0,D850)</f>
        <v>0</v>
      </c>
      <c r="G861" s="426">
        <f t="shared" si="90"/>
        <v>0</v>
      </c>
    </row>
    <row r="862" spans="1:7" ht="16.5" customHeight="1" x14ac:dyDescent="0.2">
      <c r="A862" s="578"/>
      <c r="B862" s="418">
        <f t="shared" si="89"/>
        <v>0</v>
      </c>
      <c r="C862" s="428"/>
      <c r="D862" s="425"/>
      <c r="E862" s="471"/>
      <c r="F862" s="468">
        <f>IF(C862="",0,D850)</f>
        <v>0</v>
      </c>
      <c r="G862" s="426">
        <f t="shared" si="90"/>
        <v>0</v>
      </c>
    </row>
    <row r="863" spans="1:7" ht="16.5" customHeight="1" x14ac:dyDescent="0.2">
      <c r="A863" s="578"/>
      <c r="B863" s="418">
        <f t="shared" si="89"/>
        <v>0</v>
      </c>
      <c r="C863" s="428"/>
      <c r="D863" s="425"/>
      <c r="E863" s="429"/>
      <c r="F863" s="468">
        <f>IF(C863="",0,D850)</f>
        <v>0</v>
      </c>
      <c r="G863" s="426">
        <f t="shared" si="90"/>
        <v>0</v>
      </c>
    </row>
    <row r="864" spans="1:7" ht="16.5" customHeight="1" x14ac:dyDescent="0.2">
      <c r="A864" s="578"/>
      <c r="B864" s="418">
        <f t="shared" si="89"/>
        <v>0</v>
      </c>
      <c r="C864" s="424"/>
      <c r="D864" s="425"/>
      <c r="E864" s="429"/>
      <c r="F864" s="468">
        <f>IF(C864="",0,D850)</f>
        <v>0</v>
      </c>
      <c r="G864" s="426">
        <f t="shared" si="90"/>
        <v>0</v>
      </c>
    </row>
    <row r="865" spans="1:7" ht="16.5" customHeight="1" x14ac:dyDescent="0.2">
      <c r="A865" s="169"/>
      <c r="B865" s="156"/>
      <c r="C865" s="160"/>
      <c r="D865" s="156"/>
      <c r="E865" s="157"/>
      <c r="F865" s="166" t="s">
        <v>35</v>
      </c>
      <c r="G865" s="431">
        <f>SUBTOTAL(9,G855:G864)</f>
        <v>0</v>
      </c>
    </row>
    <row r="866" spans="1:7" ht="16.5" customHeight="1" x14ac:dyDescent="0.2">
      <c r="A866" s="165"/>
      <c r="B866" s="160"/>
      <c r="C866" s="167" t="s">
        <v>821</v>
      </c>
      <c r="D866" s="156"/>
      <c r="E866" s="157"/>
      <c r="F866" s="158"/>
      <c r="G866" s="168"/>
    </row>
    <row r="867" spans="1:7" ht="16.5" customHeight="1" x14ac:dyDescent="0.2">
      <c r="A867" s="603" t="s">
        <v>681</v>
      </c>
      <c r="B867" s="604"/>
      <c r="C867" s="605" t="s">
        <v>0</v>
      </c>
      <c r="D867" s="607" t="s">
        <v>32</v>
      </c>
      <c r="E867" s="607" t="s">
        <v>1715</v>
      </c>
      <c r="F867" s="609" t="s">
        <v>1054</v>
      </c>
      <c r="G867" s="611" t="s">
        <v>34</v>
      </c>
    </row>
    <row r="868" spans="1:7" ht="16.5" customHeight="1" x14ac:dyDescent="0.2">
      <c r="A868" s="163" t="s">
        <v>682</v>
      </c>
      <c r="B868" s="164" t="s">
        <v>683</v>
      </c>
      <c r="C868" s="606"/>
      <c r="D868" s="608"/>
      <c r="E868" s="608"/>
      <c r="F868" s="610"/>
      <c r="G868" s="612"/>
    </row>
    <row r="869" spans="1:7" ht="16.5" customHeight="1" x14ac:dyDescent="0.2">
      <c r="A869" s="423" t="s">
        <v>1822</v>
      </c>
      <c r="B869" s="418" t="str">
        <f t="shared" ref="B869:B875" si="91">IF(A869=0,0,VLOOKUP(A869,Tabla_Indices,2,FALSE))</f>
        <v>Oficial Especializado</v>
      </c>
      <c r="C869" s="427" t="s">
        <v>1723</v>
      </c>
      <c r="D869" s="425"/>
      <c r="E869" s="429"/>
      <c r="F869" s="419">
        <f>D850</f>
        <v>0</v>
      </c>
      <c r="G869" s="432">
        <f>IF(F869=0,0,ROUND(D869*E869/F869,2))</f>
        <v>0</v>
      </c>
    </row>
    <row r="870" spans="1:7" ht="16.5" customHeight="1" x14ac:dyDescent="0.2">
      <c r="A870" s="423" t="s">
        <v>1823</v>
      </c>
      <c r="B870" s="418" t="str">
        <f t="shared" si="91"/>
        <v xml:space="preserve">Oficial </v>
      </c>
      <c r="C870" s="424" t="s">
        <v>1724</v>
      </c>
      <c r="D870" s="425"/>
      <c r="E870" s="429"/>
      <c r="F870" s="419">
        <f>D850</f>
        <v>0</v>
      </c>
      <c r="G870" s="432">
        <f t="shared" ref="G870:G875" si="92">IF(F870=0,0,ROUND(D870*E870/F870,2))</f>
        <v>0</v>
      </c>
    </row>
    <row r="871" spans="1:7" ht="16.5" customHeight="1" x14ac:dyDescent="0.2">
      <c r="A871" s="423" t="s">
        <v>1824</v>
      </c>
      <c r="B871" s="418" t="str">
        <f t="shared" si="91"/>
        <v>Ayudante</v>
      </c>
      <c r="C871" s="424" t="s">
        <v>1725</v>
      </c>
      <c r="D871" s="425"/>
      <c r="E871" s="429"/>
      <c r="F871" s="419">
        <f>D850</f>
        <v>0</v>
      </c>
      <c r="G871" s="432">
        <f t="shared" si="92"/>
        <v>0</v>
      </c>
    </row>
    <row r="872" spans="1:7" ht="16.5" customHeight="1" x14ac:dyDescent="0.2">
      <c r="A872" s="423" t="s">
        <v>1824</v>
      </c>
      <c r="B872" s="418" t="str">
        <f t="shared" si="91"/>
        <v>Ayudante</v>
      </c>
      <c r="C872" s="424" t="s">
        <v>825</v>
      </c>
      <c r="D872" s="425"/>
      <c r="E872" s="429"/>
      <c r="F872" s="419">
        <f>D850</f>
        <v>0</v>
      </c>
      <c r="G872" s="432">
        <f t="shared" si="92"/>
        <v>0</v>
      </c>
    </row>
    <row r="873" spans="1:7" ht="16.5" customHeight="1" x14ac:dyDescent="0.2">
      <c r="A873" s="423"/>
      <c r="B873" s="418">
        <f t="shared" si="91"/>
        <v>0</v>
      </c>
      <c r="C873" s="424"/>
      <c r="D873" s="425"/>
      <c r="E873" s="429"/>
      <c r="F873" s="419"/>
      <c r="G873" s="432">
        <f t="shared" si="92"/>
        <v>0</v>
      </c>
    </row>
    <row r="874" spans="1:7" ht="16.5" customHeight="1" x14ac:dyDescent="0.2">
      <c r="A874" s="423" t="s">
        <v>1825</v>
      </c>
      <c r="B874" s="418" t="str">
        <f t="shared" si="91"/>
        <v>Sereno</v>
      </c>
      <c r="C874" s="424" t="s">
        <v>1726</v>
      </c>
      <c r="D874" s="433"/>
      <c r="E874" s="571"/>
      <c r="F874" s="419">
        <f>D850</f>
        <v>0</v>
      </c>
      <c r="G874" s="432">
        <f t="shared" si="92"/>
        <v>0</v>
      </c>
    </row>
    <row r="875" spans="1:7" ht="16.5" customHeight="1" x14ac:dyDescent="0.2">
      <c r="A875" s="423"/>
      <c r="B875" s="418">
        <f t="shared" si="91"/>
        <v>0</v>
      </c>
      <c r="C875" s="418"/>
      <c r="D875" s="469"/>
      <c r="E875" s="419"/>
      <c r="F875" s="419">
        <f>D850</f>
        <v>0</v>
      </c>
      <c r="G875" s="432">
        <f t="shared" si="92"/>
        <v>0</v>
      </c>
    </row>
    <row r="876" spans="1:7" ht="16.5" customHeight="1" x14ac:dyDescent="0.2">
      <c r="A876" s="169"/>
      <c r="B876" s="156"/>
      <c r="C876" s="160"/>
      <c r="D876" s="156"/>
      <c r="E876" s="157"/>
      <c r="F876" s="166" t="s">
        <v>36</v>
      </c>
      <c r="G876" s="434">
        <f>SUBTOTAL(9,G869:G875)</f>
        <v>0</v>
      </c>
    </row>
    <row r="877" spans="1:7" ht="16.5" customHeight="1" x14ac:dyDescent="0.2">
      <c r="A877" s="165"/>
      <c r="B877" s="160"/>
      <c r="C877" s="167" t="s">
        <v>1705</v>
      </c>
      <c r="D877" s="156"/>
      <c r="E877" s="157"/>
      <c r="F877" s="158"/>
      <c r="G877" s="168"/>
    </row>
    <row r="878" spans="1:7" ht="16.5" customHeight="1" x14ac:dyDescent="0.2">
      <c r="A878" s="603" t="s">
        <v>681</v>
      </c>
      <c r="B878" s="604"/>
      <c r="C878" s="605" t="s">
        <v>0</v>
      </c>
      <c r="D878" s="605" t="s">
        <v>31</v>
      </c>
      <c r="E878" s="607" t="s">
        <v>32</v>
      </c>
      <c r="F878" s="609" t="s">
        <v>33</v>
      </c>
      <c r="G878" s="611" t="s">
        <v>34</v>
      </c>
    </row>
    <row r="879" spans="1:7" ht="16.5" customHeight="1" x14ac:dyDescent="0.2">
      <c r="A879" s="163" t="s">
        <v>682</v>
      </c>
      <c r="B879" s="164" t="s">
        <v>683</v>
      </c>
      <c r="C879" s="606"/>
      <c r="D879" s="606"/>
      <c r="E879" s="608"/>
      <c r="F879" s="610"/>
      <c r="G879" s="612"/>
    </row>
    <row r="880" spans="1:7" ht="16.5" customHeight="1" x14ac:dyDescent="0.2">
      <c r="A880" s="423"/>
      <c r="B880" s="418">
        <f t="shared" ref="B880:B890" si="93">IF(A880=0,0,VLOOKUP(A880,Tabla_Indices,2,FALSE))</f>
        <v>0</v>
      </c>
      <c r="C880" s="424"/>
      <c r="D880" s="425"/>
      <c r="E880" s="429"/>
      <c r="F880" s="430"/>
      <c r="G880" s="432">
        <f>ROUND(E880*F880,2)</f>
        <v>0</v>
      </c>
    </row>
    <row r="881" spans="1:7" ht="16.5" customHeight="1" x14ac:dyDescent="0.2">
      <c r="A881" s="423"/>
      <c r="B881" s="418">
        <f t="shared" si="93"/>
        <v>0</v>
      </c>
      <c r="C881" s="424"/>
      <c r="D881" s="425"/>
      <c r="E881" s="429"/>
      <c r="F881" s="430"/>
      <c r="G881" s="432">
        <f t="shared" ref="G881:G890" si="94">ROUND(E881*F881,2)</f>
        <v>0</v>
      </c>
    </row>
    <row r="882" spans="1:7" ht="16.5" customHeight="1" x14ac:dyDescent="0.2">
      <c r="A882" s="423"/>
      <c r="B882" s="418">
        <f t="shared" si="93"/>
        <v>0</v>
      </c>
      <c r="C882" s="424"/>
      <c r="D882" s="425"/>
      <c r="E882" s="429"/>
      <c r="F882" s="430"/>
      <c r="G882" s="432">
        <f t="shared" si="94"/>
        <v>0</v>
      </c>
    </row>
    <row r="883" spans="1:7" ht="16.5" customHeight="1" x14ac:dyDescent="0.2">
      <c r="A883" s="423"/>
      <c r="B883" s="418">
        <f t="shared" si="93"/>
        <v>0</v>
      </c>
      <c r="C883" s="424"/>
      <c r="D883" s="425"/>
      <c r="E883" s="429"/>
      <c r="F883" s="430"/>
      <c r="G883" s="432">
        <f t="shared" si="94"/>
        <v>0</v>
      </c>
    </row>
    <row r="884" spans="1:7" ht="16.5" customHeight="1" x14ac:dyDescent="0.2">
      <c r="A884" s="423"/>
      <c r="B884" s="418">
        <f t="shared" si="93"/>
        <v>0</v>
      </c>
      <c r="C884" s="424"/>
      <c r="D884" s="425"/>
      <c r="E884" s="429"/>
      <c r="F884" s="430"/>
      <c r="G884" s="432">
        <f t="shared" si="94"/>
        <v>0</v>
      </c>
    </row>
    <row r="885" spans="1:7" ht="16.5" customHeight="1" x14ac:dyDescent="0.2">
      <c r="A885" s="423"/>
      <c r="B885" s="418">
        <f t="shared" si="93"/>
        <v>0</v>
      </c>
      <c r="C885" s="424"/>
      <c r="D885" s="425"/>
      <c r="E885" s="435"/>
      <c r="F885" s="430"/>
      <c r="G885" s="432">
        <f t="shared" si="94"/>
        <v>0</v>
      </c>
    </row>
    <row r="886" spans="1:7" ht="16.5" customHeight="1" x14ac:dyDescent="0.2">
      <c r="A886" s="423"/>
      <c r="B886" s="418">
        <f t="shared" si="93"/>
        <v>0</v>
      </c>
      <c r="C886" s="424"/>
      <c r="D886" s="425"/>
      <c r="E886" s="429"/>
      <c r="F886" s="430"/>
      <c r="G886" s="432">
        <f t="shared" si="94"/>
        <v>0</v>
      </c>
    </row>
    <row r="887" spans="1:7" ht="16.5" customHeight="1" x14ac:dyDescent="0.2">
      <c r="A887" s="423"/>
      <c r="B887" s="418">
        <f t="shared" si="93"/>
        <v>0</v>
      </c>
      <c r="C887" s="424"/>
      <c r="D887" s="425"/>
      <c r="E887" s="429"/>
      <c r="F887" s="430"/>
      <c r="G887" s="432">
        <f t="shared" si="94"/>
        <v>0</v>
      </c>
    </row>
    <row r="888" spans="1:7" ht="16.5" customHeight="1" x14ac:dyDescent="0.2">
      <c r="A888" s="423"/>
      <c r="B888" s="418">
        <f t="shared" si="93"/>
        <v>0</v>
      </c>
      <c r="C888" s="424"/>
      <c r="D888" s="425"/>
      <c r="E888" s="429"/>
      <c r="F888" s="430"/>
      <c r="G888" s="432">
        <f t="shared" si="94"/>
        <v>0</v>
      </c>
    </row>
    <row r="889" spans="1:7" ht="16.5" customHeight="1" x14ac:dyDescent="0.2">
      <c r="A889" s="423"/>
      <c r="B889" s="418">
        <f t="shared" si="93"/>
        <v>0</v>
      </c>
      <c r="C889" s="424"/>
      <c r="D889" s="425"/>
      <c r="E889" s="429"/>
      <c r="F889" s="430"/>
      <c r="G889" s="432">
        <f t="shared" si="94"/>
        <v>0</v>
      </c>
    </row>
    <row r="890" spans="1:7" ht="16.5" customHeight="1" x14ac:dyDescent="0.2">
      <c r="A890" s="423"/>
      <c r="B890" s="418">
        <f t="shared" si="93"/>
        <v>0</v>
      </c>
      <c r="C890" s="424"/>
      <c r="D890" s="425"/>
      <c r="E890" s="429"/>
      <c r="F890" s="430"/>
      <c r="G890" s="432">
        <f t="shared" si="94"/>
        <v>0</v>
      </c>
    </row>
    <row r="891" spans="1:7" ht="16.5" customHeight="1" x14ac:dyDescent="0.2">
      <c r="A891" s="165"/>
      <c r="B891" s="160"/>
      <c r="C891" s="160"/>
      <c r="D891" s="156"/>
      <c r="E891" s="157"/>
      <c r="F891" s="166" t="s">
        <v>37</v>
      </c>
      <c r="G891" s="436">
        <f>SUBTOTAL(9,G880:G890)</f>
        <v>0</v>
      </c>
    </row>
    <row r="892" spans="1:7" ht="16.5" customHeight="1" x14ac:dyDescent="0.2">
      <c r="A892" s="165"/>
      <c r="B892" s="160"/>
      <c r="C892" s="167" t="s">
        <v>1706</v>
      </c>
      <c r="D892" s="156"/>
      <c r="E892" s="157"/>
      <c r="F892" s="158"/>
      <c r="G892" s="168"/>
    </row>
    <row r="893" spans="1:7" ht="16.5" customHeight="1" x14ac:dyDescent="0.2">
      <c r="A893" s="603" t="s">
        <v>681</v>
      </c>
      <c r="B893" s="604"/>
      <c r="C893" s="605" t="s">
        <v>0</v>
      </c>
      <c r="D893" s="605" t="s">
        <v>31</v>
      </c>
      <c r="E893" s="607" t="s">
        <v>32</v>
      </c>
      <c r="F893" s="609" t="s">
        <v>33</v>
      </c>
      <c r="G893" s="611" t="s">
        <v>34</v>
      </c>
    </row>
    <row r="894" spans="1:7" ht="16.5" customHeight="1" x14ac:dyDescent="0.2">
      <c r="A894" s="163" t="s">
        <v>682</v>
      </c>
      <c r="B894" s="164" t="s">
        <v>683</v>
      </c>
      <c r="C894" s="606"/>
      <c r="D894" s="606"/>
      <c r="E894" s="608"/>
      <c r="F894" s="610"/>
      <c r="G894" s="612"/>
    </row>
    <row r="895" spans="1:7" ht="16.5" customHeight="1" x14ac:dyDescent="0.2">
      <c r="A895" s="423"/>
      <c r="B895" s="418">
        <f>IF(A895=0,0,VLOOKUP(A895,Tabla_Indices,2,FALSE))</f>
        <v>0</v>
      </c>
      <c r="C895" s="424"/>
      <c r="D895" s="425"/>
      <c r="E895" s="429"/>
      <c r="F895" s="430"/>
      <c r="G895" s="432">
        <f>ROUND(E895*F895,2)</f>
        <v>0</v>
      </c>
    </row>
    <row r="896" spans="1:7" ht="16.5" customHeight="1" x14ac:dyDescent="0.2">
      <c r="A896" s="423"/>
      <c r="B896" s="418">
        <f>IF(A896=0,0,VLOOKUP(A896,Tabla_Indices,2,FALSE))</f>
        <v>0</v>
      </c>
      <c r="C896" s="424"/>
      <c r="D896" s="425"/>
      <c r="E896" s="435"/>
      <c r="F896" s="430"/>
      <c r="G896" s="432">
        <f t="shared" ref="G896" si="95">ROUND(E896*F896,2)</f>
        <v>0</v>
      </c>
    </row>
    <row r="897" spans="1:7" ht="16.5" customHeight="1" x14ac:dyDescent="0.2">
      <c r="A897" s="165"/>
      <c r="B897" s="160"/>
      <c r="C897" s="160"/>
      <c r="D897" s="156"/>
      <c r="E897" s="157"/>
      <c r="F897" s="166" t="s">
        <v>1707</v>
      </c>
      <c r="G897" s="436">
        <f>SUBTOTAL(9,G895:G896)</f>
        <v>0</v>
      </c>
    </row>
    <row r="898" spans="1:7" ht="16.5" customHeight="1" thickBot="1" x14ac:dyDescent="0.25">
      <c r="A898" s="170"/>
      <c r="B898" s="171"/>
      <c r="C898" s="172"/>
      <c r="D898" s="171"/>
      <c r="E898" s="173"/>
      <c r="F898" s="174"/>
      <c r="G898" s="175"/>
    </row>
    <row r="899" spans="1:7" ht="16.5" customHeight="1" thickBot="1" x14ac:dyDescent="0.25">
      <c r="A899" s="202">
        <f>B832</f>
        <v>12</v>
      </c>
      <c r="B899" s="201">
        <f>C832</f>
        <v>0</v>
      </c>
      <c r="C899" s="225"/>
      <c r="D899" s="225" t="s">
        <v>38</v>
      </c>
      <c r="E899" s="226"/>
      <c r="F899" s="437" t="str">
        <f>CONCATENATE("$/",G832)</f>
        <v>$/0</v>
      </c>
      <c r="G899" s="438">
        <f>SUBTOTAL(9,G855:G898)</f>
        <v>0</v>
      </c>
    </row>
    <row r="900" spans="1:7" ht="16.5" customHeight="1" thickTop="1" thickBot="1" x14ac:dyDescent="0.25"/>
    <row r="901" spans="1:7" ht="16.5" customHeight="1" thickTop="1" x14ac:dyDescent="0.2">
      <c r="A901" s="613" t="s">
        <v>40</v>
      </c>
      <c r="B901" s="614"/>
      <c r="C901" s="614"/>
      <c r="D901" s="614"/>
      <c r="E901" s="614"/>
      <c r="F901" s="614"/>
      <c r="G901" s="615"/>
    </row>
    <row r="902" spans="1:7" ht="16.5" customHeight="1" x14ac:dyDescent="0.2">
      <c r="A902" s="146" t="s">
        <v>819</v>
      </c>
      <c r="B902" s="147" t="str">
        <f>Comitente</f>
        <v>DIRECCIÓN PROVINCIAL DE VIALIDAD</v>
      </c>
      <c r="C902" s="148"/>
      <c r="D902" s="223"/>
      <c r="E902" s="223"/>
      <c r="F902" s="150"/>
      <c r="G902" s="151"/>
    </row>
    <row r="903" spans="1:7" ht="16.5" customHeight="1" x14ac:dyDescent="0.2">
      <c r="A903" s="146" t="s">
        <v>820</v>
      </c>
      <c r="B903" s="147">
        <f>Contratista</f>
        <v>0</v>
      </c>
      <c r="C903" s="152"/>
      <c r="D903" s="152"/>
      <c r="E903" s="152"/>
      <c r="F903" s="147"/>
      <c r="G903" s="153"/>
    </row>
    <row r="904" spans="1:7" ht="16.5" customHeight="1" x14ac:dyDescent="0.2">
      <c r="A904" s="146" t="s">
        <v>28</v>
      </c>
      <c r="B904" s="147">
        <f>Obra</f>
        <v>0</v>
      </c>
      <c r="C904" s="152"/>
      <c r="D904" s="152"/>
      <c r="E904" s="152"/>
      <c r="F904" s="147" t="s">
        <v>41</v>
      </c>
      <c r="G904" s="153">
        <f>Fecha_Base</f>
        <v>0</v>
      </c>
    </row>
    <row r="905" spans="1:7" ht="16.5" customHeight="1" x14ac:dyDescent="0.2">
      <c r="A905" s="154" t="s">
        <v>818</v>
      </c>
      <c r="B905" s="155">
        <f>Ubicación</f>
        <v>0</v>
      </c>
      <c r="C905" s="155"/>
      <c r="D905" s="156"/>
      <c r="E905" s="157"/>
      <c r="F905" s="158"/>
      <c r="G905" s="159"/>
    </row>
    <row r="906" spans="1:7" ht="16.5" customHeight="1" x14ac:dyDescent="0.2">
      <c r="A906" s="154" t="s">
        <v>42</v>
      </c>
      <c r="B906" s="470"/>
      <c r="C906" s="160" t="str">
        <f>IF(B906="","",VLOOKUP(B906,Tabla_CyP,2,FALSE))</f>
        <v/>
      </c>
      <c r="E906" s="157"/>
      <c r="F906" s="158"/>
      <c r="G906" s="159"/>
    </row>
    <row r="907" spans="1:7" ht="16.5" customHeight="1" x14ac:dyDescent="0.2">
      <c r="A907" s="154" t="s">
        <v>29</v>
      </c>
      <c r="B907" s="570">
        <v>13</v>
      </c>
      <c r="C907" s="160">
        <f>IF(B907=0,"",VLOOKUP(B907,Tabla_CyP,2,FALSE))</f>
        <v>0</v>
      </c>
      <c r="D907" s="156"/>
      <c r="E907" s="157"/>
      <c r="F907" s="155" t="s">
        <v>30</v>
      </c>
      <c r="G907" s="161">
        <f>IF(B907=0,"",VLOOKUP(B907,Tabla_CyP,4,FALSE))</f>
        <v>0</v>
      </c>
    </row>
    <row r="908" spans="1:7" ht="16.5" customHeight="1" x14ac:dyDescent="0.2">
      <c r="A908" s="154"/>
      <c r="B908" s="155"/>
      <c r="C908" s="160"/>
      <c r="D908" s="156"/>
      <c r="E908" s="157"/>
      <c r="F908" s="160"/>
      <c r="G908" s="162"/>
    </row>
    <row r="909" spans="1:7" ht="16.5" customHeight="1" x14ac:dyDescent="0.2">
      <c r="A909" s="412"/>
      <c r="B909" s="149"/>
      <c r="C909" s="413" t="s">
        <v>1695</v>
      </c>
      <c r="D909" s="149"/>
      <c r="E909" s="149"/>
      <c r="F909" s="149"/>
      <c r="G909" s="414"/>
    </row>
    <row r="910" spans="1:7" ht="16.5" customHeight="1" x14ac:dyDescent="0.2">
      <c r="A910" s="154"/>
      <c r="B910" s="215"/>
      <c r="C910" s="160"/>
      <c r="D910" s="156"/>
      <c r="E910" s="157"/>
      <c r="F910" s="155"/>
      <c r="G910" s="161"/>
    </row>
    <row r="911" spans="1:7" ht="16.5" customHeight="1" x14ac:dyDescent="0.2">
      <c r="A911" s="154"/>
      <c r="B911" s="215"/>
      <c r="C911" s="415" t="s">
        <v>1696</v>
      </c>
      <c r="D911" s="416" t="s">
        <v>32</v>
      </c>
      <c r="E911" s="416" t="s">
        <v>1697</v>
      </c>
      <c r="F911" s="416" t="s">
        <v>1698</v>
      </c>
      <c r="G911" s="417" t="s">
        <v>1699</v>
      </c>
    </row>
    <row r="912" spans="1:7" ht="16.5" customHeight="1" x14ac:dyDescent="0.2">
      <c r="A912" s="154"/>
      <c r="B912" s="215"/>
      <c r="C912" s="424"/>
      <c r="D912" s="429"/>
      <c r="E912" s="467"/>
      <c r="F912" s="430"/>
      <c r="G912" s="420">
        <f>ROUND(D912*F912,2)</f>
        <v>0</v>
      </c>
    </row>
    <row r="913" spans="1:7" ht="16.5" customHeight="1" x14ac:dyDescent="0.2">
      <c r="A913" s="154"/>
      <c r="B913" s="215"/>
      <c r="C913" s="424"/>
      <c r="D913" s="429"/>
      <c r="E913" s="467"/>
      <c r="F913" s="430"/>
      <c r="G913" s="420">
        <f>ROUND(D913*F913,2)</f>
        <v>0</v>
      </c>
    </row>
    <row r="914" spans="1:7" ht="16.5" customHeight="1" x14ac:dyDescent="0.2">
      <c r="A914" s="154"/>
      <c r="B914" s="215"/>
      <c r="C914" s="424"/>
      <c r="D914" s="429"/>
      <c r="E914" s="467"/>
      <c r="F914" s="430"/>
      <c r="G914" s="420">
        <f>ROUND(D914*F914,2)</f>
        <v>0</v>
      </c>
    </row>
    <row r="915" spans="1:7" ht="16.5" customHeight="1" x14ac:dyDescent="0.2">
      <c r="A915" s="154"/>
      <c r="B915" s="215"/>
      <c r="C915" s="424"/>
      <c r="D915" s="429"/>
      <c r="E915" s="467"/>
      <c r="F915" s="430"/>
      <c r="G915" s="420">
        <f>ROUND(D915*F915,2)</f>
        <v>0</v>
      </c>
    </row>
    <row r="916" spans="1:7" ht="16.5" customHeight="1" x14ac:dyDescent="0.2">
      <c r="A916" s="154"/>
      <c r="B916" s="215"/>
      <c r="C916" s="424"/>
      <c r="D916" s="429"/>
      <c r="E916" s="467"/>
      <c r="F916" s="430"/>
      <c r="G916" s="420">
        <f t="shared" ref="G916:G921" si="96">ROUND(D916*F916,2)</f>
        <v>0</v>
      </c>
    </row>
    <row r="917" spans="1:7" ht="16.5" customHeight="1" x14ac:dyDescent="0.2">
      <c r="A917" s="154"/>
      <c r="B917" s="215"/>
      <c r="C917" s="424"/>
      <c r="D917" s="429"/>
      <c r="E917" s="467"/>
      <c r="F917" s="430"/>
      <c r="G917" s="420">
        <f t="shared" si="96"/>
        <v>0</v>
      </c>
    </row>
    <row r="918" spans="1:7" ht="16.5" customHeight="1" x14ac:dyDescent="0.2">
      <c r="A918" s="154"/>
      <c r="B918" s="215"/>
      <c r="C918" s="424"/>
      <c r="D918" s="429"/>
      <c r="E918" s="467"/>
      <c r="F918" s="430"/>
      <c r="G918" s="420">
        <f t="shared" si="96"/>
        <v>0</v>
      </c>
    </row>
    <row r="919" spans="1:7" ht="16.5" customHeight="1" x14ac:dyDescent="0.2">
      <c r="A919" s="154"/>
      <c r="B919" s="215"/>
      <c r="C919" s="424"/>
      <c r="D919" s="429"/>
      <c r="E919" s="467"/>
      <c r="F919" s="430"/>
      <c r="G919" s="420">
        <f t="shared" si="96"/>
        <v>0</v>
      </c>
    </row>
    <row r="920" spans="1:7" ht="16.5" customHeight="1" x14ac:dyDescent="0.2">
      <c r="A920" s="154"/>
      <c r="B920" s="215"/>
      <c r="C920" s="424"/>
      <c r="D920" s="429"/>
      <c r="E920" s="467"/>
      <c r="F920" s="430"/>
      <c r="G920" s="420">
        <f t="shared" si="96"/>
        <v>0</v>
      </c>
    </row>
    <row r="921" spans="1:7" ht="16.5" customHeight="1" x14ac:dyDescent="0.2">
      <c r="A921" s="154"/>
      <c r="B921" s="215"/>
      <c r="C921" s="424"/>
      <c r="D921" s="429"/>
      <c r="E921" s="467"/>
      <c r="F921" s="430"/>
      <c r="G921" s="420">
        <f t="shared" si="96"/>
        <v>0</v>
      </c>
    </row>
    <row r="922" spans="1:7" ht="16.5" customHeight="1" thickBot="1" x14ac:dyDescent="0.25">
      <c r="A922" s="154"/>
      <c r="B922" s="215"/>
      <c r="C922" s="160"/>
      <c r="E922" s="222"/>
      <c r="F922" s="155"/>
      <c r="G922" s="161"/>
    </row>
    <row r="923" spans="1:7" ht="16.5" customHeight="1" thickBot="1" x14ac:dyDescent="0.25">
      <c r="A923" s="154"/>
      <c r="C923" s="421" t="s">
        <v>1700</v>
      </c>
      <c r="E923" s="222">
        <f>SUMPRODUCT(D912:D921,E912:E921)</f>
        <v>0</v>
      </c>
      <c r="F923" s="155" t="s">
        <v>1701</v>
      </c>
      <c r="G923" s="422">
        <f>SUM(G912:G921)</f>
        <v>0</v>
      </c>
    </row>
    <row r="924" spans="1:7" ht="16.5" customHeight="1" x14ac:dyDescent="0.2">
      <c r="A924" s="154"/>
      <c r="B924" s="215"/>
      <c r="C924" s="421"/>
      <c r="D924" s="222"/>
      <c r="E924" s="157"/>
      <c r="F924" s="155"/>
      <c r="G924" s="224"/>
    </row>
    <row r="925" spans="1:7" ht="16.5" customHeight="1" x14ac:dyDescent="0.2">
      <c r="A925" s="154"/>
      <c r="B925" s="215"/>
      <c r="C925" s="155" t="s">
        <v>1702</v>
      </c>
      <c r="D925" s="425"/>
      <c r="E925" s="559" t="str">
        <f>CONCATENATE(G907,"/día")</f>
        <v>0/día</v>
      </c>
      <c r="F925" s="155"/>
      <c r="G925" s="161"/>
    </row>
    <row r="926" spans="1:7" ht="16.5" customHeight="1" x14ac:dyDescent="0.2">
      <c r="A926" s="154"/>
      <c r="B926" s="215"/>
      <c r="C926" s="160"/>
      <c r="D926" s="156"/>
      <c r="E926" s="157"/>
      <c r="F926" s="155"/>
      <c r="G926" s="161"/>
    </row>
    <row r="927" spans="1:7" ht="16.5" customHeight="1" x14ac:dyDescent="0.2">
      <c r="A927" s="603" t="s">
        <v>681</v>
      </c>
      <c r="B927" s="604"/>
      <c r="C927" s="605" t="s">
        <v>0</v>
      </c>
      <c r="D927" s="607" t="s">
        <v>1703</v>
      </c>
      <c r="E927" s="607" t="s">
        <v>1715</v>
      </c>
      <c r="F927" s="609" t="s">
        <v>1054</v>
      </c>
      <c r="G927" s="611" t="s">
        <v>34</v>
      </c>
    </row>
    <row r="928" spans="1:7" ht="16.5" customHeight="1" x14ac:dyDescent="0.2">
      <c r="A928" s="163" t="s">
        <v>682</v>
      </c>
      <c r="B928" s="164" t="s">
        <v>683</v>
      </c>
      <c r="C928" s="606"/>
      <c r="D928" s="608"/>
      <c r="E928" s="608"/>
      <c r="F928" s="610"/>
      <c r="G928" s="612"/>
    </row>
    <row r="929" spans="1:7" ht="16.5" customHeight="1" x14ac:dyDescent="0.2">
      <c r="A929" s="165"/>
      <c r="B929" s="160"/>
      <c r="C929" s="167" t="s">
        <v>1704</v>
      </c>
      <c r="D929" s="157"/>
      <c r="E929" s="157"/>
      <c r="F929" s="160"/>
      <c r="G929" s="168"/>
    </row>
    <row r="930" spans="1:7" ht="16.5" customHeight="1" x14ac:dyDescent="0.2">
      <c r="A930" s="578" t="s">
        <v>1806</v>
      </c>
      <c r="B930" s="418" t="str">
        <f t="shared" ref="B930:B939" si="97">IF(A930=0,0,VLOOKUP(A930,Tabla_Indices,2,FALSE))</f>
        <v>Equipo - Amortización de equipo</v>
      </c>
      <c r="C930" s="424" t="s">
        <v>1821</v>
      </c>
      <c r="D930" s="579">
        <f>C_Amortización_Equipo</f>
        <v>0</v>
      </c>
      <c r="E930" s="472"/>
      <c r="F930" s="468">
        <f>IF(C930="",0,D925)</f>
        <v>0</v>
      </c>
      <c r="G930" s="426">
        <f>IF(F930=0,0,ROUND(E930/F930,2))</f>
        <v>0</v>
      </c>
    </row>
    <row r="931" spans="1:7" ht="16.5" customHeight="1" x14ac:dyDescent="0.2">
      <c r="A931" s="578" t="s">
        <v>1806</v>
      </c>
      <c r="B931" s="418" t="str">
        <f t="shared" si="97"/>
        <v>Equipo - Amortización de equipo</v>
      </c>
      <c r="C931" s="424" t="s">
        <v>1811</v>
      </c>
      <c r="D931" s="579">
        <f>C_Interés_Equipo</f>
        <v>0</v>
      </c>
      <c r="E931" s="472"/>
      <c r="F931" s="468">
        <f>IF(C931="",0,D925)</f>
        <v>0</v>
      </c>
      <c r="G931" s="426">
        <f t="shared" ref="G931:G939" si="98">IF(F931=0,0,ROUND(E931/F931,2))</f>
        <v>0</v>
      </c>
    </row>
    <row r="932" spans="1:7" ht="16.5" customHeight="1" x14ac:dyDescent="0.2">
      <c r="A932" s="578" t="s">
        <v>1807</v>
      </c>
      <c r="B932" s="418" t="str">
        <f t="shared" si="97"/>
        <v xml:space="preserve">Accesorios y repuestos para máquinas de uso especial                 </v>
      </c>
      <c r="C932" s="428" t="s">
        <v>1721</v>
      </c>
      <c r="D932" s="579">
        <f>C_Reparaciones_Repuestos_Equipos</f>
        <v>0</v>
      </c>
      <c r="E932" s="472"/>
      <c r="F932" s="468">
        <f>IF(C932="",0,D925)</f>
        <v>0</v>
      </c>
      <c r="G932" s="426">
        <f t="shared" si="98"/>
        <v>0</v>
      </c>
    </row>
    <row r="933" spans="1:7" ht="16.5" customHeight="1" x14ac:dyDescent="0.2">
      <c r="A933" s="578" t="s">
        <v>1809</v>
      </c>
      <c r="B933" s="418" t="str">
        <f t="shared" si="97"/>
        <v xml:space="preserve">Gas oil                                                                </v>
      </c>
      <c r="C933" s="428" t="s">
        <v>982</v>
      </c>
      <c r="D933" s="579">
        <f>C_Combustible_Equipos</f>
        <v>0</v>
      </c>
      <c r="E933" s="472"/>
      <c r="F933" s="468">
        <f>IF(C933="",0,D925)</f>
        <v>0</v>
      </c>
      <c r="G933" s="426">
        <f t="shared" si="98"/>
        <v>0</v>
      </c>
    </row>
    <row r="934" spans="1:7" ht="16.5" customHeight="1" x14ac:dyDescent="0.2">
      <c r="A934" s="578" t="s">
        <v>1810</v>
      </c>
      <c r="B934" s="418" t="str">
        <f t="shared" si="97"/>
        <v xml:space="preserve">Aceites lubricantes                                                    </v>
      </c>
      <c r="C934" s="428" t="s">
        <v>1808</v>
      </c>
      <c r="D934" s="579">
        <f>C_Lubricantes_Equipos</f>
        <v>0</v>
      </c>
      <c r="E934" s="472"/>
      <c r="F934" s="468">
        <f>IF(C934="",0,D925)</f>
        <v>0</v>
      </c>
      <c r="G934" s="426">
        <f t="shared" si="98"/>
        <v>0</v>
      </c>
    </row>
    <row r="935" spans="1:7" ht="16.5" customHeight="1" x14ac:dyDescent="0.2">
      <c r="A935" s="578"/>
      <c r="B935" s="418">
        <f t="shared" si="97"/>
        <v>0</v>
      </c>
      <c r="C935" s="428"/>
      <c r="D935" s="471"/>
      <c r="E935" s="430"/>
      <c r="F935" s="468">
        <f>IF(C935="",0,D925)</f>
        <v>0</v>
      </c>
      <c r="G935" s="426">
        <f t="shared" si="98"/>
        <v>0</v>
      </c>
    </row>
    <row r="936" spans="1:7" ht="16.5" customHeight="1" x14ac:dyDescent="0.2">
      <c r="A936" s="578"/>
      <c r="B936" s="418">
        <f t="shared" si="97"/>
        <v>0</v>
      </c>
      <c r="C936" s="428"/>
      <c r="D936" s="425"/>
      <c r="E936" s="471"/>
      <c r="F936" s="468">
        <f>IF(C936="",0,D925)</f>
        <v>0</v>
      </c>
      <c r="G936" s="426">
        <f t="shared" si="98"/>
        <v>0</v>
      </c>
    </row>
    <row r="937" spans="1:7" ht="16.5" customHeight="1" x14ac:dyDescent="0.2">
      <c r="A937" s="578"/>
      <c r="B937" s="418">
        <f t="shared" si="97"/>
        <v>0</v>
      </c>
      <c r="C937" s="428"/>
      <c r="D937" s="425"/>
      <c r="E937" s="471"/>
      <c r="F937" s="468">
        <f>IF(C937="",0,D925)</f>
        <v>0</v>
      </c>
      <c r="G937" s="426">
        <f t="shared" si="98"/>
        <v>0</v>
      </c>
    </row>
    <row r="938" spans="1:7" ht="16.5" customHeight="1" x14ac:dyDescent="0.2">
      <c r="A938" s="578"/>
      <c r="B938" s="418">
        <f t="shared" si="97"/>
        <v>0</v>
      </c>
      <c r="C938" s="428"/>
      <c r="D938" s="425"/>
      <c r="E938" s="429"/>
      <c r="F938" s="468">
        <f>IF(C938="",0,D925)</f>
        <v>0</v>
      </c>
      <c r="G938" s="426">
        <f t="shared" si="98"/>
        <v>0</v>
      </c>
    </row>
    <row r="939" spans="1:7" ht="16.5" customHeight="1" x14ac:dyDescent="0.2">
      <c r="A939" s="578"/>
      <c r="B939" s="418">
        <f t="shared" si="97"/>
        <v>0</v>
      </c>
      <c r="C939" s="424"/>
      <c r="D939" s="425"/>
      <c r="E939" s="429"/>
      <c r="F939" s="468">
        <f>IF(C939="",0,D925)</f>
        <v>0</v>
      </c>
      <c r="G939" s="426">
        <f t="shared" si="98"/>
        <v>0</v>
      </c>
    </row>
    <row r="940" spans="1:7" ht="16.5" customHeight="1" x14ac:dyDescent="0.2">
      <c r="A940" s="169"/>
      <c r="B940" s="156"/>
      <c r="C940" s="160"/>
      <c r="D940" s="156"/>
      <c r="E940" s="157"/>
      <c r="F940" s="166" t="s">
        <v>35</v>
      </c>
      <c r="G940" s="431">
        <f>SUBTOTAL(9,G930:G939)</f>
        <v>0</v>
      </c>
    </row>
    <row r="941" spans="1:7" ht="16.5" customHeight="1" x14ac:dyDescent="0.2">
      <c r="A941" s="165"/>
      <c r="B941" s="160"/>
      <c r="C941" s="167" t="s">
        <v>821</v>
      </c>
      <c r="D941" s="156"/>
      <c r="E941" s="157"/>
      <c r="F941" s="158"/>
      <c r="G941" s="168"/>
    </row>
    <row r="942" spans="1:7" ht="16.5" customHeight="1" x14ac:dyDescent="0.2">
      <c r="A942" s="603" t="s">
        <v>681</v>
      </c>
      <c r="B942" s="604"/>
      <c r="C942" s="605" t="s">
        <v>0</v>
      </c>
      <c r="D942" s="607" t="s">
        <v>32</v>
      </c>
      <c r="E942" s="607" t="s">
        <v>1715</v>
      </c>
      <c r="F942" s="609" t="s">
        <v>1054</v>
      </c>
      <c r="G942" s="611" t="s">
        <v>34</v>
      </c>
    </row>
    <row r="943" spans="1:7" ht="16.5" customHeight="1" x14ac:dyDescent="0.2">
      <c r="A943" s="163" t="s">
        <v>682</v>
      </c>
      <c r="B943" s="164" t="s">
        <v>683</v>
      </c>
      <c r="C943" s="606"/>
      <c r="D943" s="608"/>
      <c r="E943" s="608"/>
      <c r="F943" s="610"/>
      <c r="G943" s="612"/>
    </row>
    <row r="944" spans="1:7" ht="16.5" customHeight="1" x14ac:dyDescent="0.2">
      <c r="A944" s="423" t="s">
        <v>1822</v>
      </c>
      <c r="B944" s="418" t="str">
        <f t="shared" ref="B944:B950" si="99">IF(A944=0,0,VLOOKUP(A944,Tabla_Indices,2,FALSE))</f>
        <v>Oficial Especializado</v>
      </c>
      <c r="C944" s="427" t="s">
        <v>1723</v>
      </c>
      <c r="D944" s="425"/>
      <c r="E944" s="429"/>
      <c r="F944" s="419">
        <f>D925</f>
        <v>0</v>
      </c>
      <c r="G944" s="432">
        <f>IF(F944=0,0,ROUND(D944*E944/F944,2))</f>
        <v>0</v>
      </c>
    </row>
    <row r="945" spans="1:7" ht="16.5" customHeight="1" x14ac:dyDescent="0.2">
      <c r="A945" s="423" t="s">
        <v>1823</v>
      </c>
      <c r="B945" s="418" t="str">
        <f t="shared" si="99"/>
        <v xml:space="preserve">Oficial </v>
      </c>
      <c r="C945" s="424" t="s">
        <v>1724</v>
      </c>
      <c r="D945" s="425"/>
      <c r="E945" s="429"/>
      <c r="F945" s="419">
        <f>D925</f>
        <v>0</v>
      </c>
      <c r="G945" s="432">
        <f t="shared" ref="G945:G950" si="100">IF(F945=0,0,ROUND(D945*E945/F945,2))</f>
        <v>0</v>
      </c>
    </row>
    <row r="946" spans="1:7" ht="16.5" customHeight="1" x14ac:dyDescent="0.2">
      <c r="A946" s="423" t="s">
        <v>1824</v>
      </c>
      <c r="B946" s="418" t="str">
        <f t="shared" si="99"/>
        <v>Ayudante</v>
      </c>
      <c r="C946" s="424" t="s">
        <v>1725</v>
      </c>
      <c r="D946" s="425"/>
      <c r="E946" s="429"/>
      <c r="F946" s="419">
        <f>D925</f>
        <v>0</v>
      </c>
      <c r="G946" s="432">
        <f t="shared" si="100"/>
        <v>0</v>
      </c>
    </row>
    <row r="947" spans="1:7" ht="16.5" customHeight="1" x14ac:dyDescent="0.2">
      <c r="A947" s="423" t="s">
        <v>1824</v>
      </c>
      <c r="B947" s="418" t="str">
        <f t="shared" si="99"/>
        <v>Ayudante</v>
      </c>
      <c r="C947" s="424" t="s">
        <v>825</v>
      </c>
      <c r="D947" s="425"/>
      <c r="E947" s="429"/>
      <c r="F947" s="419">
        <f>D925</f>
        <v>0</v>
      </c>
      <c r="G947" s="432">
        <f t="shared" si="100"/>
        <v>0</v>
      </c>
    </row>
    <row r="948" spans="1:7" ht="16.5" customHeight="1" x14ac:dyDescent="0.2">
      <c r="A948" s="423"/>
      <c r="B948" s="418">
        <f t="shared" si="99"/>
        <v>0</v>
      </c>
      <c r="C948" s="424"/>
      <c r="D948" s="425"/>
      <c r="E948" s="429"/>
      <c r="F948" s="419"/>
      <c r="G948" s="432">
        <f t="shared" si="100"/>
        <v>0</v>
      </c>
    </row>
    <row r="949" spans="1:7" ht="16.5" customHeight="1" x14ac:dyDescent="0.2">
      <c r="A949" s="423" t="s">
        <v>1825</v>
      </c>
      <c r="B949" s="418" t="str">
        <f t="shared" si="99"/>
        <v>Sereno</v>
      </c>
      <c r="C949" s="424" t="s">
        <v>1726</v>
      </c>
      <c r="D949" s="433"/>
      <c r="E949" s="571"/>
      <c r="F949" s="419">
        <f>D925</f>
        <v>0</v>
      </c>
      <c r="G949" s="432">
        <f t="shared" si="100"/>
        <v>0</v>
      </c>
    </row>
    <row r="950" spans="1:7" ht="16.5" customHeight="1" x14ac:dyDescent="0.2">
      <c r="A950" s="423"/>
      <c r="B950" s="418">
        <f t="shared" si="99"/>
        <v>0</v>
      </c>
      <c r="C950" s="418"/>
      <c r="D950" s="469"/>
      <c r="E950" s="419"/>
      <c r="F950" s="419">
        <f>D925</f>
        <v>0</v>
      </c>
      <c r="G950" s="432">
        <f t="shared" si="100"/>
        <v>0</v>
      </c>
    </row>
    <row r="951" spans="1:7" ht="16.5" customHeight="1" x14ac:dyDescent="0.2">
      <c r="A951" s="169"/>
      <c r="B951" s="156"/>
      <c r="C951" s="160"/>
      <c r="D951" s="156"/>
      <c r="E951" s="157"/>
      <c r="F951" s="166" t="s">
        <v>36</v>
      </c>
      <c r="G951" s="434">
        <f>SUBTOTAL(9,G944:G950)</f>
        <v>0</v>
      </c>
    </row>
    <row r="952" spans="1:7" ht="16.5" customHeight="1" x14ac:dyDescent="0.2">
      <c r="A952" s="165"/>
      <c r="B952" s="160"/>
      <c r="C952" s="167" t="s">
        <v>1705</v>
      </c>
      <c r="D952" s="156"/>
      <c r="E952" s="157"/>
      <c r="F952" s="158"/>
      <c r="G952" s="168"/>
    </row>
    <row r="953" spans="1:7" ht="16.5" customHeight="1" x14ac:dyDescent="0.2">
      <c r="A953" s="603" t="s">
        <v>681</v>
      </c>
      <c r="B953" s="604"/>
      <c r="C953" s="605" t="s">
        <v>0</v>
      </c>
      <c r="D953" s="605" t="s">
        <v>31</v>
      </c>
      <c r="E953" s="607" t="s">
        <v>32</v>
      </c>
      <c r="F953" s="609" t="s">
        <v>33</v>
      </c>
      <c r="G953" s="611" t="s">
        <v>34</v>
      </c>
    </row>
    <row r="954" spans="1:7" ht="16.5" customHeight="1" x14ac:dyDescent="0.2">
      <c r="A954" s="163" t="s">
        <v>682</v>
      </c>
      <c r="B954" s="164" t="s">
        <v>683</v>
      </c>
      <c r="C954" s="606"/>
      <c r="D954" s="606"/>
      <c r="E954" s="608"/>
      <c r="F954" s="610"/>
      <c r="G954" s="612"/>
    </row>
    <row r="955" spans="1:7" ht="16.5" customHeight="1" x14ac:dyDescent="0.2">
      <c r="A955" s="423"/>
      <c r="B955" s="418">
        <f t="shared" ref="B955:B965" si="101">IF(A955=0,0,VLOOKUP(A955,Tabla_Indices,2,FALSE))</f>
        <v>0</v>
      </c>
      <c r="C955" s="424"/>
      <c r="D955" s="425"/>
      <c r="E955" s="429"/>
      <c r="F955" s="430"/>
      <c r="G955" s="432">
        <f>ROUND(E955*F955,2)</f>
        <v>0</v>
      </c>
    </row>
    <row r="956" spans="1:7" ht="16.5" customHeight="1" x14ac:dyDescent="0.2">
      <c r="A956" s="423"/>
      <c r="B956" s="418">
        <f t="shared" si="101"/>
        <v>0</v>
      </c>
      <c r="C956" s="424"/>
      <c r="D956" s="425"/>
      <c r="E956" s="429"/>
      <c r="F956" s="430"/>
      <c r="G956" s="432">
        <f t="shared" ref="G956:G965" si="102">ROUND(E956*F956,2)</f>
        <v>0</v>
      </c>
    </row>
    <row r="957" spans="1:7" ht="16.5" customHeight="1" x14ac:dyDescent="0.2">
      <c r="A957" s="423"/>
      <c r="B957" s="418">
        <f t="shared" si="101"/>
        <v>0</v>
      </c>
      <c r="C957" s="424"/>
      <c r="D957" s="425"/>
      <c r="E957" s="429"/>
      <c r="F957" s="430"/>
      <c r="G957" s="432">
        <f t="shared" si="102"/>
        <v>0</v>
      </c>
    </row>
    <row r="958" spans="1:7" ht="16.5" customHeight="1" x14ac:dyDescent="0.2">
      <c r="A958" s="423"/>
      <c r="B958" s="418">
        <f t="shared" si="101"/>
        <v>0</v>
      </c>
      <c r="C958" s="424"/>
      <c r="D958" s="425"/>
      <c r="E958" s="429"/>
      <c r="F958" s="430"/>
      <c r="G958" s="432">
        <f t="shared" si="102"/>
        <v>0</v>
      </c>
    </row>
    <row r="959" spans="1:7" ht="16.5" customHeight="1" x14ac:dyDescent="0.2">
      <c r="A959" s="423"/>
      <c r="B959" s="418">
        <f t="shared" si="101"/>
        <v>0</v>
      </c>
      <c r="C959" s="424"/>
      <c r="D959" s="425"/>
      <c r="E959" s="429"/>
      <c r="F959" s="430"/>
      <c r="G959" s="432">
        <f t="shared" si="102"/>
        <v>0</v>
      </c>
    </row>
    <row r="960" spans="1:7" ht="16.5" customHeight="1" x14ac:dyDescent="0.2">
      <c r="A960" s="423"/>
      <c r="B960" s="418">
        <f t="shared" si="101"/>
        <v>0</v>
      </c>
      <c r="C960" s="424"/>
      <c r="D960" s="425"/>
      <c r="E960" s="435"/>
      <c r="F960" s="430"/>
      <c r="G960" s="432">
        <f t="shared" si="102"/>
        <v>0</v>
      </c>
    </row>
    <row r="961" spans="1:7" ht="16.5" customHeight="1" x14ac:dyDescent="0.2">
      <c r="A961" s="423"/>
      <c r="B961" s="418">
        <f t="shared" si="101"/>
        <v>0</v>
      </c>
      <c r="C961" s="424"/>
      <c r="D961" s="425"/>
      <c r="E961" s="429"/>
      <c r="F961" s="430"/>
      <c r="G961" s="432">
        <f t="shared" si="102"/>
        <v>0</v>
      </c>
    </row>
    <row r="962" spans="1:7" ht="16.5" customHeight="1" x14ac:dyDescent="0.2">
      <c r="A962" s="423"/>
      <c r="B962" s="418">
        <f t="shared" si="101"/>
        <v>0</v>
      </c>
      <c r="C962" s="424"/>
      <c r="D962" s="425"/>
      <c r="E962" s="429"/>
      <c r="F962" s="430"/>
      <c r="G962" s="432">
        <f t="shared" si="102"/>
        <v>0</v>
      </c>
    </row>
    <row r="963" spans="1:7" ht="16.5" customHeight="1" x14ac:dyDescent="0.2">
      <c r="A963" s="423"/>
      <c r="B963" s="418">
        <f t="shared" si="101"/>
        <v>0</v>
      </c>
      <c r="C963" s="424"/>
      <c r="D963" s="425"/>
      <c r="E963" s="429"/>
      <c r="F963" s="430"/>
      <c r="G963" s="432">
        <f t="shared" si="102"/>
        <v>0</v>
      </c>
    </row>
    <row r="964" spans="1:7" ht="16.5" customHeight="1" x14ac:dyDescent="0.2">
      <c r="A964" s="423"/>
      <c r="B964" s="418">
        <f t="shared" si="101"/>
        <v>0</v>
      </c>
      <c r="C964" s="424"/>
      <c r="D964" s="425"/>
      <c r="E964" s="429"/>
      <c r="F964" s="430"/>
      <c r="G964" s="432">
        <f t="shared" si="102"/>
        <v>0</v>
      </c>
    </row>
    <row r="965" spans="1:7" ht="16.5" customHeight="1" x14ac:dyDescent="0.2">
      <c r="A965" s="423"/>
      <c r="B965" s="418">
        <f t="shared" si="101"/>
        <v>0</v>
      </c>
      <c r="C965" s="424"/>
      <c r="D965" s="425"/>
      <c r="E965" s="429"/>
      <c r="F965" s="430"/>
      <c r="G965" s="432">
        <f t="shared" si="102"/>
        <v>0</v>
      </c>
    </row>
    <row r="966" spans="1:7" ht="16.5" customHeight="1" x14ac:dyDescent="0.2">
      <c r="A966" s="165"/>
      <c r="B966" s="160"/>
      <c r="C966" s="160"/>
      <c r="D966" s="156"/>
      <c r="E966" s="157"/>
      <c r="F966" s="166" t="s">
        <v>37</v>
      </c>
      <c r="G966" s="436">
        <f>SUBTOTAL(9,G955:G965)</f>
        <v>0</v>
      </c>
    </row>
    <row r="967" spans="1:7" ht="16.5" customHeight="1" x14ac:dyDescent="0.2">
      <c r="A967" s="165"/>
      <c r="B967" s="160"/>
      <c r="C967" s="167" t="s">
        <v>1706</v>
      </c>
      <c r="D967" s="156"/>
      <c r="E967" s="157"/>
      <c r="F967" s="158"/>
      <c r="G967" s="168"/>
    </row>
    <row r="968" spans="1:7" ht="16.5" customHeight="1" x14ac:dyDescent="0.2">
      <c r="A968" s="603" t="s">
        <v>681</v>
      </c>
      <c r="B968" s="604"/>
      <c r="C968" s="605" t="s">
        <v>0</v>
      </c>
      <c r="D968" s="605" t="s">
        <v>31</v>
      </c>
      <c r="E968" s="607" t="s">
        <v>32</v>
      </c>
      <c r="F968" s="609" t="s">
        <v>33</v>
      </c>
      <c r="G968" s="611" t="s">
        <v>34</v>
      </c>
    </row>
    <row r="969" spans="1:7" ht="16.5" customHeight="1" x14ac:dyDescent="0.2">
      <c r="A969" s="163" t="s">
        <v>682</v>
      </c>
      <c r="B969" s="164" t="s">
        <v>683</v>
      </c>
      <c r="C969" s="606"/>
      <c r="D969" s="606"/>
      <c r="E969" s="608"/>
      <c r="F969" s="610"/>
      <c r="G969" s="612"/>
    </row>
    <row r="970" spans="1:7" ht="16.5" customHeight="1" x14ac:dyDescent="0.2">
      <c r="A970" s="423"/>
      <c r="B970" s="418">
        <f>IF(A970=0,0,VLOOKUP(A970,Tabla_Indices,2,FALSE))</f>
        <v>0</v>
      </c>
      <c r="C970" s="424"/>
      <c r="D970" s="425"/>
      <c r="E970" s="429"/>
      <c r="F970" s="430"/>
      <c r="G970" s="432">
        <f>ROUND(E970*F970,2)</f>
        <v>0</v>
      </c>
    </row>
    <row r="971" spans="1:7" ht="16.5" customHeight="1" x14ac:dyDescent="0.2">
      <c r="A971" s="423"/>
      <c r="B971" s="418">
        <f>IF(A971=0,0,VLOOKUP(A971,Tabla_Indices,2,FALSE))</f>
        <v>0</v>
      </c>
      <c r="C971" s="424"/>
      <c r="D971" s="425"/>
      <c r="E971" s="435"/>
      <c r="F971" s="430"/>
      <c r="G971" s="432">
        <f t="shared" ref="G971" si="103">ROUND(E971*F971,2)</f>
        <v>0</v>
      </c>
    </row>
    <row r="972" spans="1:7" ht="16.5" customHeight="1" x14ac:dyDescent="0.2">
      <c r="A972" s="165"/>
      <c r="B972" s="160"/>
      <c r="C972" s="160"/>
      <c r="D972" s="156"/>
      <c r="E972" s="157"/>
      <c r="F972" s="166" t="s">
        <v>1707</v>
      </c>
      <c r="G972" s="436">
        <f>SUBTOTAL(9,G970:G971)</f>
        <v>0</v>
      </c>
    </row>
    <row r="973" spans="1:7" ht="16.5" customHeight="1" thickBot="1" x14ac:dyDescent="0.25">
      <c r="A973" s="170"/>
      <c r="B973" s="171"/>
      <c r="C973" s="172"/>
      <c r="D973" s="171"/>
      <c r="E973" s="173"/>
      <c r="F973" s="174"/>
      <c r="G973" s="175"/>
    </row>
    <row r="974" spans="1:7" ht="16.5" customHeight="1" thickBot="1" x14ac:dyDescent="0.25">
      <c r="A974" s="202">
        <f>B907</f>
        <v>13</v>
      </c>
      <c r="B974" s="201">
        <f>C907</f>
        <v>0</v>
      </c>
      <c r="C974" s="225"/>
      <c r="D974" s="225" t="s">
        <v>38</v>
      </c>
      <c r="E974" s="226"/>
      <c r="F974" s="437" t="str">
        <f>CONCATENATE("$/",G907)</f>
        <v>$/0</v>
      </c>
      <c r="G974" s="438">
        <f>SUBTOTAL(9,G930:G973)</f>
        <v>0</v>
      </c>
    </row>
    <row r="975" spans="1:7" ht="16.5" customHeight="1" thickTop="1" thickBot="1" x14ac:dyDescent="0.25"/>
    <row r="976" spans="1:7" ht="16.5" customHeight="1" thickTop="1" x14ac:dyDescent="0.2">
      <c r="A976" s="613" t="s">
        <v>40</v>
      </c>
      <c r="B976" s="614"/>
      <c r="C976" s="614"/>
      <c r="D976" s="614"/>
      <c r="E976" s="614"/>
      <c r="F976" s="614"/>
      <c r="G976" s="615"/>
    </row>
    <row r="977" spans="1:7" ht="16.5" customHeight="1" x14ac:dyDescent="0.2">
      <c r="A977" s="146" t="s">
        <v>819</v>
      </c>
      <c r="B977" s="147" t="str">
        <f>Comitente</f>
        <v>DIRECCIÓN PROVINCIAL DE VIALIDAD</v>
      </c>
      <c r="C977" s="148"/>
      <c r="D977" s="223"/>
      <c r="E977" s="223"/>
      <c r="F977" s="150"/>
      <c r="G977" s="151"/>
    </row>
    <row r="978" spans="1:7" ht="16.5" customHeight="1" x14ac:dyDescent="0.2">
      <c r="A978" s="146" t="s">
        <v>820</v>
      </c>
      <c r="B978" s="147">
        <f>Contratista</f>
        <v>0</v>
      </c>
      <c r="C978" s="152"/>
      <c r="D978" s="152"/>
      <c r="E978" s="152"/>
      <c r="F978" s="147"/>
      <c r="G978" s="153"/>
    </row>
    <row r="979" spans="1:7" ht="16.5" customHeight="1" x14ac:dyDescent="0.2">
      <c r="A979" s="146" t="s">
        <v>28</v>
      </c>
      <c r="B979" s="147">
        <f>Obra</f>
        <v>0</v>
      </c>
      <c r="C979" s="152"/>
      <c r="D979" s="152"/>
      <c r="E979" s="152"/>
      <c r="F979" s="147" t="s">
        <v>41</v>
      </c>
      <c r="G979" s="153">
        <f>Fecha_Base</f>
        <v>0</v>
      </c>
    </row>
    <row r="980" spans="1:7" ht="16.5" customHeight="1" x14ac:dyDescent="0.2">
      <c r="A980" s="154" t="s">
        <v>818</v>
      </c>
      <c r="B980" s="155">
        <f>Ubicación</f>
        <v>0</v>
      </c>
      <c r="C980" s="155"/>
      <c r="D980" s="156"/>
      <c r="E980" s="157"/>
      <c r="F980" s="158"/>
      <c r="G980" s="159"/>
    </row>
    <row r="981" spans="1:7" ht="16.5" customHeight="1" x14ac:dyDescent="0.2">
      <c r="A981" s="154" t="s">
        <v>42</v>
      </c>
      <c r="B981" s="470"/>
      <c r="C981" s="160" t="str">
        <f>IF(B981="","",VLOOKUP(B981,Tabla_CyP,2,FALSE))</f>
        <v/>
      </c>
      <c r="E981" s="157"/>
      <c r="F981" s="158"/>
      <c r="G981" s="159"/>
    </row>
    <row r="982" spans="1:7" ht="16.5" customHeight="1" x14ac:dyDescent="0.2">
      <c r="A982" s="154" t="s">
        <v>29</v>
      </c>
      <c r="B982" s="570">
        <v>14</v>
      </c>
      <c r="C982" s="160">
        <f>IF(B982=0,"",VLOOKUP(B982,Tabla_CyP,2,FALSE))</f>
        <v>0</v>
      </c>
      <c r="D982" s="156"/>
      <c r="E982" s="157"/>
      <c r="F982" s="155" t="s">
        <v>30</v>
      </c>
      <c r="G982" s="161">
        <f>IF(B982=0,"",VLOOKUP(B982,Tabla_CyP,4,FALSE))</f>
        <v>0</v>
      </c>
    </row>
    <row r="983" spans="1:7" ht="16.5" customHeight="1" x14ac:dyDescent="0.2">
      <c r="A983" s="154"/>
      <c r="B983" s="155"/>
      <c r="C983" s="160"/>
      <c r="D983" s="156"/>
      <c r="E983" s="157"/>
      <c r="F983" s="160"/>
      <c r="G983" s="162"/>
    </row>
    <row r="984" spans="1:7" ht="16.5" customHeight="1" x14ac:dyDescent="0.2">
      <c r="A984" s="412"/>
      <c r="B984" s="149"/>
      <c r="C984" s="413" t="s">
        <v>1695</v>
      </c>
      <c r="D984" s="149"/>
      <c r="E984" s="149"/>
      <c r="F984" s="149"/>
      <c r="G984" s="414"/>
    </row>
    <row r="985" spans="1:7" ht="16.5" customHeight="1" x14ac:dyDescent="0.2">
      <c r="A985" s="154"/>
      <c r="B985" s="215"/>
      <c r="C985" s="160"/>
      <c r="D985" s="156"/>
      <c r="E985" s="157"/>
      <c r="F985" s="155"/>
      <c r="G985" s="161"/>
    </row>
    <row r="986" spans="1:7" ht="16.5" customHeight="1" x14ac:dyDescent="0.2">
      <c r="A986" s="154"/>
      <c r="B986" s="215"/>
      <c r="C986" s="415" t="s">
        <v>1696</v>
      </c>
      <c r="D986" s="416" t="s">
        <v>32</v>
      </c>
      <c r="E986" s="416" t="s">
        <v>1697</v>
      </c>
      <c r="F986" s="416" t="s">
        <v>1698</v>
      </c>
      <c r="G986" s="417" t="s">
        <v>1699</v>
      </c>
    </row>
    <row r="987" spans="1:7" ht="16.5" customHeight="1" x14ac:dyDescent="0.2">
      <c r="A987" s="154"/>
      <c r="B987" s="215"/>
      <c r="C987" s="424"/>
      <c r="D987" s="429"/>
      <c r="E987" s="467"/>
      <c r="F987" s="430"/>
      <c r="G987" s="420">
        <f>ROUND(D987*F987,2)</f>
        <v>0</v>
      </c>
    </row>
    <row r="988" spans="1:7" ht="16.5" customHeight="1" x14ac:dyDescent="0.2">
      <c r="A988" s="154"/>
      <c r="B988" s="215"/>
      <c r="C988" s="424"/>
      <c r="D988" s="429"/>
      <c r="E988" s="467"/>
      <c r="F988" s="430"/>
      <c r="G988" s="420">
        <f>ROUND(D988*F988,2)</f>
        <v>0</v>
      </c>
    </row>
    <row r="989" spans="1:7" ht="16.5" customHeight="1" x14ac:dyDescent="0.2">
      <c r="A989" s="154"/>
      <c r="B989" s="215"/>
      <c r="C989" s="424"/>
      <c r="D989" s="429"/>
      <c r="E989" s="467"/>
      <c r="F989" s="430"/>
      <c r="G989" s="420">
        <f>ROUND(D989*F989,2)</f>
        <v>0</v>
      </c>
    </row>
    <row r="990" spans="1:7" ht="16.5" customHeight="1" x14ac:dyDescent="0.2">
      <c r="A990" s="154"/>
      <c r="B990" s="215"/>
      <c r="C990" s="424"/>
      <c r="D990" s="429"/>
      <c r="E990" s="467"/>
      <c r="F990" s="430"/>
      <c r="G990" s="420">
        <f>ROUND(D990*F990,2)</f>
        <v>0</v>
      </c>
    </row>
    <row r="991" spans="1:7" ht="16.5" customHeight="1" x14ac:dyDescent="0.2">
      <c r="A991" s="154"/>
      <c r="B991" s="215"/>
      <c r="C991" s="424"/>
      <c r="D991" s="429"/>
      <c r="E991" s="467"/>
      <c r="F991" s="430"/>
      <c r="G991" s="420">
        <f t="shared" ref="G991:G996" si="104">ROUND(D991*F991,2)</f>
        <v>0</v>
      </c>
    </row>
    <row r="992" spans="1:7" ht="16.5" customHeight="1" x14ac:dyDescent="0.2">
      <c r="A992" s="154"/>
      <c r="B992" s="215"/>
      <c r="C992" s="424"/>
      <c r="D992" s="429"/>
      <c r="E992" s="467"/>
      <c r="F992" s="430"/>
      <c r="G992" s="420">
        <f t="shared" si="104"/>
        <v>0</v>
      </c>
    </row>
    <row r="993" spans="1:7" ht="16.5" customHeight="1" x14ac:dyDescent="0.2">
      <c r="A993" s="154"/>
      <c r="B993" s="215"/>
      <c r="C993" s="424"/>
      <c r="D993" s="429"/>
      <c r="E993" s="467"/>
      <c r="F993" s="430"/>
      <c r="G993" s="420">
        <f t="shared" si="104"/>
        <v>0</v>
      </c>
    </row>
    <row r="994" spans="1:7" ht="16.5" customHeight="1" x14ac:dyDescent="0.2">
      <c r="A994" s="154"/>
      <c r="B994" s="215"/>
      <c r="C994" s="424"/>
      <c r="D994" s="429"/>
      <c r="E994" s="467"/>
      <c r="F994" s="430"/>
      <c r="G994" s="420">
        <f t="shared" si="104"/>
        <v>0</v>
      </c>
    </row>
    <row r="995" spans="1:7" ht="16.5" customHeight="1" x14ac:dyDescent="0.2">
      <c r="A995" s="154"/>
      <c r="B995" s="215"/>
      <c r="C995" s="424"/>
      <c r="D995" s="429"/>
      <c r="E995" s="467"/>
      <c r="F995" s="430"/>
      <c r="G995" s="420">
        <f t="shared" si="104"/>
        <v>0</v>
      </c>
    </row>
    <row r="996" spans="1:7" ht="16.5" customHeight="1" x14ac:dyDescent="0.2">
      <c r="A996" s="154"/>
      <c r="B996" s="215"/>
      <c r="C996" s="424"/>
      <c r="D996" s="429"/>
      <c r="E996" s="467"/>
      <c r="F996" s="430"/>
      <c r="G996" s="420">
        <f t="shared" si="104"/>
        <v>0</v>
      </c>
    </row>
    <row r="997" spans="1:7" ht="16.5" customHeight="1" thickBot="1" x14ac:dyDescent="0.25">
      <c r="A997" s="154"/>
      <c r="B997" s="215"/>
      <c r="C997" s="160"/>
      <c r="E997" s="222"/>
      <c r="F997" s="155"/>
      <c r="G997" s="161"/>
    </row>
    <row r="998" spans="1:7" ht="16.5" customHeight="1" thickBot="1" x14ac:dyDescent="0.25">
      <c r="A998" s="154"/>
      <c r="C998" s="421" t="s">
        <v>1700</v>
      </c>
      <c r="E998" s="222">
        <f>SUMPRODUCT(D987:D996,E987:E996)</f>
        <v>0</v>
      </c>
      <c r="F998" s="155" t="s">
        <v>1701</v>
      </c>
      <c r="G998" s="422">
        <f>SUM(G987:G996)</f>
        <v>0</v>
      </c>
    </row>
    <row r="999" spans="1:7" ht="16.5" customHeight="1" x14ac:dyDescent="0.2">
      <c r="A999" s="154"/>
      <c r="B999" s="215"/>
      <c r="C999" s="421"/>
      <c r="D999" s="222"/>
      <c r="E999" s="157"/>
      <c r="F999" s="155"/>
      <c r="G999" s="224"/>
    </row>
    <row r="1000" spans="1:7" ht="16.5" customHeight="1" x14ac:dyDescent="0.2">
      <c r="A1000" s="154"/>
      <c r="B1000" s="215"/>
      <c r="C1000" s="155" t="s">
        <v>1702</v>
      </c>
      <c r="D1000" s="425"/>
      <c r="E1000" s="559" t="str">
        <f>CONCATENATE(G982,"/día")</f>
        <v>0/día</v>
      </c>
      <c r="F1000" s="155"/>
      <c r="G1000" s="161"/>
    </row>
    <row r="1001" spans="1:7" ht="16.5" customHeight="1" x14ac:dyDescent="0.2">
      <c r="A1001" s="154"/>
      <c r="B1001" s="215"/>
      <c r="C1001" s="160"/>
      <c r="D1001" s="156"/>
      <c r="E1001" s="157"/>
      <c r="F1001" s="155"/>
      <c r="G1001" s="161"/>
    </row>
    <row r="1002" spans="1:7" ht="16.5" customHeight="1" x14ac:dyDescent="0.2">
      <c r="A1002" s="603" t="s">
        <v>681</v>
      </c>
      <c r="B1002" s="604"/>
      <c r="C1002" s="605" t="s">
        <v>0</v>
      </c>
      <c r="D1002" s="607" t="s">
        <v>1703</v>
      </c>
      <c r="E1002" s="607" t="s">
        <v>1715</v>
      </c>
      <c r="F1002" s="609" t="s">
        <v>1054</v>
      </c>
      <c r="G1002" s="611" t="s">
        <v>34</v>
      </c>
    </row>
    <row r="1003" spans="1:7" ht="16.5" customHeight="1" x14ac:dyDescent="0.2">
      <c r="A1003" s="163" t="s">
        <v>682</v>
      </c>
      <c r="B1003" s="164" t="s">
        <v>683</v>
      </c>
      <c r="C1003" s="606"/>
      <c r="D1003" s="608"/>
      <c r="E1003" s="608"/>
      <c r="F1003" s="610"/>
      <c r="G1003" s="612"/>
    </row>
    <row r="1004" spans="1:7" ht="16.5" customHeight="1" x14ac:dyDescent="0.2">
      <c r="A1004" s="165"/>
      <c r="B1004" s="160"/>
      <c r="C1004" s="167" t="s">
        <v>1704</v>
      </c>
      <c r="D1004" s="157"/>
      <c r="E1004" s="157"/>
      <c r="F1004" s="160"/>
      <c r="G1004" s="168"/>
    </row>
    <row r="1005" spans="1:7" ht="16.5" customHeight="1" x14ac:dyDescent="0.2">
      <c r="A1005" s="578" t="s">
        <v>1806</v>
      </c>
      <c r="B1005" s="418" t="str">
        <f t="shared" ref="B1005:B1014" si="105">IF(A1005=0,0,VLOOKUP(A1005,Tabla_Indices,2,FALSE))</f>
        <v>Equipo - Amortización de equipo</v>
      </c>
      <c r="C1005" s="424" t="s">
        <v>1821</v>
      </c>
      <c r="D1005" s="579">
        <f>C_Amortización_Equipo</f>
        <v>0</v>
      </c>
      <c r="E1005" s="472"/>
      <c r="F1005" s="468">
        <f>IF(C1005="",0,D1000)</f>
        <v>0</v>
      </c>
      <c r="G1005" s="426">
        <f>IF(F1005=0,0,ROUND(E1005/F1005,2))</f>
        <v>0</v>
      </c>
    </row>
    <row r="1006" spans="1:7" ht="16.5" customHeight="1" x14ac:dyDescent="0.2">
      <c r="A1006" s="578" t="s">
        <v>1806</v>
      </c>
      <c r="B1006" s="418" t="str">
        <f t="shared" si="105"/>
        <v>Equipo - Amortización de equipo</v>
      </c>
      <c r="C1006" s="424" t="s">
        <v>1811</v>
      </c>
      <c r="D1006" s="579">
        <f>C_Interés_Equipo</f>
        <v>0</v>
      </c>
      <c r="E1006" s="472"/>
      <c r="F1006" s="468">
        <f>IF(C1006="",0,D1000)</f>
        <v>0</v>
      </c>
      <c r="G1006" s="426">
        <f t="shared" ref="G1006:G1014" si="106">IF(F1006=0,0,ROUND(E1006/F1006,2))</f>
        <v>0</v>
      </c>
    </row>
    <row r="1007" spans="1:7" ht="16.5" customHeight="1" x14ac:dyDescent="0.2">
      <c r="A1007" s="578" t="s">
        <v>1807</v>
      </c>
      <c r="B1007" s="418" t="str">
        <f t="shared" si="105"/>
        <v xml:space="preserve">Accesorios y repuestos para máquinas de uso especial                 </v>
      </c>
      <c r="C1007" s="428" t="s">
        <v>1721</v>
      </c>
      <c r="D1007" s="579">
        <f>C_Reparaciones_Repuestos_Equipos</f>
        <v>0</v>
      </c>
      <c r="E1007" s="472"/>
      <c r="F1007" s="468">
        <f>IF(C1007="",0,D1000)</f>
        <v>0</v>
      </c>
      <c r="G1007" s="426">
        <f t="shared" si="106"/>
        <v>0</v>
      </c>
    </row>
    <row r="1008" spans="1:7" ht="16.5" customHeight="1" x14ac:dyDescent="0.2">
      <c r="A1008" s="578" t="s">
        <v>1809</v>
      </c>
      <c r="B1008" s="418" t="str">
        <f t="shared" si="105"/>
        <v xml:space="preserve">Gas oil                                                                </v>
      </c>
      <c r="C1008" s="428" t="s">
        <v>982</v>
      </c>
      <c r="D1008" s="579">
        <f>C_Combustible_Equipos</f>
        <v>0</v>
      </c>
      <c r="E1008" s="472"/>
      <c r="F1008" s="468">
        <f>IF(C1008="",0,D1000)</f>
        <v>0</v>
      </c>
      <c r="G1008" s="426">
        <f t="shared" si="106"/>
        <v>0</v>
      </c>
    </row>
    <row r="1009" spans="1:7" ht="16.5" customHeight="1" x14ac:dyDescent="0.2">
      <c r="A1009" s="578" t="s">
        <v>1810</v>
      </c>
      <c r="B1009" s="418" t="str">
        <f t="shared" si="105"/>
        <v xml:space="preserve">Aceites lubricantes                                                    </v>
      </c>
      <c r="C1009" s="428" t="s">
        <v>1808</v>
      </c>
      <c r="D1009" s="579">
        <f>C_Lubricantes_Equipos</f>
        <v>0</v>
      </c>
      <c r="E1009" s="472"/>
      <c r="F1009" s="468">
        <f>IF(C1009="",0,D1000)</f>
        <v>0</v>
      </c>
      <c r="G1009" s="426">
        <f t="shared" si="106"/>
        <v>0</v>
      </c>
    </row>
    <row r="1010" spans="1:7" ht="16.5" customHeight="1" x14ac:dyDescent="0.2">
      <c r="A1010" s="578"/>
      <c r="B1010" s="418">
        <f t="shared" si="105"/>
        <v>0</v>
      </c>
      <c r="C1010" s="428"/>
      <c r="D1010" s="471"/>
      <c r="E1010" s="430"/>
      <c r="F1010" s="468">
        <f>IF(C1010="",0,D1000)</f>
        <v>0</v>
      </c>
      <c r="G1010" s="426">
        <f t="shared" si="106"/>
        <v>0</v>
      </c>
    </row>
    <row r="1011" spans="1:7" ht="16.5" customHeight="1" x14ac:dyDescent="0.2">
      <c r="A1011" s="578"/>
      <c r="B1011" s="418">
        <f t="shared" si="105"/>
        <v>0</v>
      </c>
      <c r="C1011" s="428"/>
      <c r="D1011" s="425"/>
      <c r="E1011" s="471"/>
      <c r="F1011" s="468">
        <f>IF(C1011="",0,D1000)</f>
        <v>0</v>
      </c>
      <c r="G1011" s="426">
        <f t="shared" si="106"/>
        <v>0</v>
      </c>
    </row>
    <row r="1012" spans="1:7" ht="16.5" customHeight="1" x14ac:dyDescent="0.2">
      <c r="A1012" s="578"/>
      <c r="B1012" s="418">
        <f t="shared" si="105"/>
        <v>0</v>
      </c>
      <c r="C1012" s="428"/>
      <c r="D1012" s="425"/>
      <c r="E1012" s="471"/>
      <c r="F1012" s="468">
        <f>IF(C1012="",0,D1000)</f>
        <v>0</v>
      </c>
      <c r="G1012" s="426">
        <f t="shared" si="106"/>
        <v>0</v>
      </c>
    </row>
    <row r="1013" spans="1:7" ht="16.5" customHeight="1" x14ac:dyDescent="0.2">
      <c r="A1013" s="578"/>
      <c r="B1013" s="418">
        <f t="shared" si="105"/>
        <v>0</v>
      </c>
      <c r="C1013" s="428"/>
      <c r="D1013" s="425"/>
      <c r="E1013" s="429"/>
      <c r="F1013" s="468">
        <f>IF(C1013="",0,D1000)</f>
        <v>0</v>
      </c>
      <c r="G1013" s="426">
        <f t="shared" si="106"/>
        <v>0</v>
      </c>
    </row>
    <row r="1014" spans="1:7" ht="16.5" customHeight="1" x14ac:dyDescent="0.2">
      <c r="A1014" s="578"/>
      <c r="B1014" s="418">
        <f t="shared" si="105"/>
        <v>0</v>
      </c>
      <c r="C1014" s="424"/>
      <c r="D1014" s="425"/>
      <c r="E1014" s="429"/>
      <c r="F1014" s="468">
        <f>IF(C1014="",0,D1000)</f>
        <v>0</v>
      </c>
      <c r="G1014" s="426">
        <f t="shared" si="106"/>
        <v>0</v>
      </c>
    </row>
    <row r="1015" spans="1:7" ht="16.5" customHeight="1" x14ac:dyDescent="0.2">
      <c r="A1015" s="169"/>
      <c r="B1015" s="156"/>
      <c r="C1015" s="160"/>
      <c r="D1015" s="156"/>
      <c r="E1015" s="157"/>
      <c r="F1015" s="166" t="s">
        <v>35</v>
      </c>
      <c r="G1015" s="431">
        <f>SUBTOTAL(9,G1005:G1014)</f>
        <v>0</v>
      </c>
    </row>
    <row r="1016" spans="1:7" ht="16.5" customHeight="1" x14ac:dyDescent="0.2">
      <c r="A1016" s="165"/>
      <c r="B1016" s="160"/>
      <c r="C1016" s="167" t="s">
        <v>821</v>
      </c>
      <c r="D1016" s="156"/>
      <c r="E1016" s="157"/>
      <c r="F1016" s="158"/>
      <c r="G1016" s="168"/>
    </row>
    <row r="1017" spans="1:7" ht="16.5" customHeight="1" x14ac:dyDescent="0.2">
      <c r="A1017" s="603" t="s">
        <v>681</v>
      </c>
      <c r="B1017" s="604"/>
      <c r="C1017" s="605" t="s">
        <v>0</v>
      </c>
      <c r="D1017" s="607" t="s">
        <v>32</v>
      </c>
      <c r="E1017" s="607" t="s">
        <v>1715</v>
      </c>
      <c r="F1017" s="609" t="s">
        <v>1054</v>
      </c>
      <c r="G1017" s="611" t="s">
        <v>34</v>
      </c>
    </row>
    <row r="1018" spans="1:7" ht="16.5" customHeight="1" x14ac:dyDescent="0.2">
      <c r="A1018" s="163" t="s">
        <v>682</v>
      </c>
      <c r="B1018" s="164" t="s">
        <v>683</v>
      </c>
      <c r="C1018" s="606"/>
      <c r="D1018" s="608"/>
      <c r="E1018" s="608"/>
      <c r="F1018" s="610"/>
      <c r="G1018" s="612"/>
    </row>
    <row r="1019" spans="1:7" ht="16.5" customHeight="1" x14ac:dyDescent="0.2">
      <c r="A1019" s="423" t="s">
        <v>1822</v>
      </c>
      <c r="B1019" s="418" t="str">
        <f t="shared" ref="B1019:B1025" si="107">IF(A1019=0,0,VLOOKUP(A1019,Tabla_Indices,2,FALSE))</f>
        <v>Oficial Especializado</v>
      </c>
      <c r="C1019" s="427" t="s">
        <v>1723</v>
      </c>
      <c r="D1019" s="425"/>
      <c r="E1019" s="429"/>
      <c r="F1019" s="419">
        <f>D1000</f>
        <v>0</v>
      </c>
      <c r="G1019" s="432">
        <f>IF(F1019=0,0,ROUND(D1019*E1019/F1019,2))</f>
        <v>0</v>
      </c>
    </row>
    <row r="1020" spans="1:7" ht="16.5" customHeight="1" x14ac:dyDescent="0.2">
      <c r="A1020" s="423" t="s">
        <v>1823</v>
      </c>
      <c r="B1020" s="418" t="str">
        <f t="shared" si="107"/>
        <v xml:space="preserve">Oficial </v>
      </c>
      <c r="C1020" s="424" t="s">
        <v>1724</v>
      </c>
      <c r="D1020" s="425"/>
      <c r="E1020" s="429"/>
      <c r="F1020" s="419">
        <f>D1000</f>
        <v>0</v>
      </c>
      <c r="G1020" s="432">
        <f t="shared" ref="G1020:G1025" si="108">IF(F1020=0,0,ROUND(D1020*E1020/F1020,2))</f>
        <v>0</v>
      </c>
    </row>
    <row r="1021" spans="1:7" ht="16.5" customHeight="1" x14ac:dyDescent="0.2">
      <c r="A1021" s="423" t="s">
        <v>1824</v>
      </c>
      <c r="B1021" s="418" t="str">
        <f t="shared" si="107"/>
        <v>Ayudante</v>
      </c>
      <c r="C1021" s="424" t="s">
        <v>1725</v>
      </c>
      <c r="D1021" s="425"/>
      <c r="E1021" s="429"/>
      <c r="F1021" s="419">
        <f>D1000</f>
        <v>0</v>
      </c>
      <c r="G1021" s="432">
        <f t="shared" si="108"/>
        <v>0</v>
      </c>
    </row>
    <row r="1022" spans="1:7" ht="16.5" customHeight="1" x14ac:dyDescent="0.2">
      <c r="A1022" s="423" t="s">
        <v>1824</v>
      </c>
      <c r="B1022" s="418" t="str">
        <f t="shared" si="107"/>
        <v>Ayudante</v>
      </c>
      <c r="C1022" s="424" t="s">
        <v>825</v>
      </c>
      <c r="D1022" s="425"/>
      <c r="E1022" s="429"/>
      <c r="F1022" s="419">
        <f>D1000</f>
        <v>0</v>
      </c>
      <c r="G1022" s="432">
        <f t="shared" si="108"/>
        <v>0</v>
      </c>
    </row>
    <row r="1023" spans="1:7" ht="16.5" customHeight="1" x14ac:dyDescent="0.2">
      <c r="A1023" s="423"/>
      <c r="B1023" s="418">
        <f t="shared" si="107"/>
        <v>0</v>
      </c>
      <c r="C1023" s="424"/>
      <c r="D1023" s="425"/>
      <c r="E1023" s="429"/>
      <c r="F1023" s="419"/>
      <c r="G1023" s="432">
        <f t="shared" si="108"/>
        <v>0</v>
      </c>
    </row>
    <row r="1024" spans="1:7" ht="16.5" customHeight="1" x14ac:dyDescent="0.2">
      <c r="A1024" s="423" t="s">
        <v>1825</v>
      </c>
      <c r="B1024" s="418" t="str">
        <f t="shared" si="107"/>
        <v>Sereno</v>
      </c>
      <c r="C1024" s="424" t="s">
        <v>1726</v>
      </c>
      <c r="D1024" s="433"/>
      <c r="E1024" s="571"/>
      <c r="F1024" s="419">
        <f>D1000</f>
        <v>0</v>
      </c>
      <c r="G1024" s="432">
        <f t="shared" si="108"/>
        <v>0</v>
      </c>
    </row>
    <row r="1025" spans="1:7" ht="16.5" customHeight="1" x14ac:dyDescent="0.2">
      <c r="A1025" s="423"/>
      <c r="B1025" s="418">
        <f t="shared" si="107"/>
        <v>0</v>
      </c>
      <c r="C1025" s="418"/>
      <c r="D1025" s="469"/>
      <c r="E1025" s="419"/>
      <c r="F1025" s="419">
        <f>D1000</f>
        <v>0</v>
      </c>
      <c r="G1025" s="432">
        <f t="shared" si="108"/>
        <v>0</v>
      </c>
    </row>
    <row r="1026" spans="1:7" ht="16.5" customHeight="1" x14ac:dyDescent="0.2">
      <c r="A1026" s="169"/>
      <c r="B1026" s="156"/>
      <c r="C1026" s="160"/>
      <c r="D1026" s="156"/>
      <c r="E1026" s="157"/>
      <c r="F1026" s="166" t="s">
        <v>36</v>
      </c>
      <c r="G1026" s="434">
        <f>SUBTOTAL(9,G1019:G1025)</f>
        <v>0</v>
      </c>
    </row>
    <row r="1027" spans="1:7" ht="16.5" customHeight="1" x14ac:dyDescent="0.2">
      <c r="A1027" s="165"/>
      <c r="B1027" s="160"/>
      <c r="C1027" s="167" t="s">
        <v>1705</v>
      </c>
      <c r="D1027" s="156"/>
      <c r="E1027" s="157"/>
      <c r="F1027" s="158"/>
      <c r="G1027" s="168"/>
    </row>
    <row r="1028" spans="1:7" ht="16.5" customHeight="1" x14ac:dyDescent="0.2">
      <c r="A1028" s="603" t="s">
        <v>681</v>
      </c>
      <c r="B1028" s="604"/>
      <c r="C1028" s="605" t="s">
        <v>0</v>
      </c>
      <c r="D1028" s="605" t="s">
        <v>31</v>
      </c>
      <c r="E1028" s="607" t="s">
        <v>32</v>
      </c>
      <c r="F1028" s="609" t="s">
        <v>33</v>
      </c>
      <c r="G1028" s="611" t="s">
        <v>34</v>
      </c>
    </row>
    <row r="1029" spans="1:7" ht="16.5" customHeight="1" x14ac:dyDescent="0.2">
      <c r="A1029" s="163" t="s">
        <v>682</v>
      </c>
      <c r="B1029" s="164" t="s">
        <v>683</v>
      </c>
      <c r="C1029" s="606"/>
      <c r="D1029" s="606"/>
      <c r="E1029" s="608"/>
      <c r="F1029" s="610"/>
      <c r="G1029" s="612"/>
    </row>
    <row r="1030" spans="1:7" ht="16.5" customHeight="1" x14ac:dyDescent="0.2">
      <c r="A1030" s="423"/>
      <c r="B1030" s="418">
        <f t="shared" ref="B1030:B1040" si="109">IF(A1030=0,0,VLOOKUP(A1030,Tabla_Indices,2,FALSE))</f>
        <v>0</v>
      </c>
      <c r="C1030" s="424"/>
      <c r="D1030" s="425"/>
      <c r="E1030" s="429"/>
      <c r="F1030" s="430"/>
      <c r="G1030" s="432">
        <f>ROUND(E1030*F1030,2)</f>
        <v>0</v>
      </c>
    </row>
    <row r="1031" spans="1:7" ht="16.5" customHeight="1" x14ac:dyDescent="0.2">
      <c r="A1031" s="423"/>
      <c r="B1031" s="418">
        <f t="shared" si="109"/>
        <v>0</v>
      </c>
      <c r="C1031" s="424"/>
      <c r="D1031" s="425"/>
      <c r="E1031" s="429"/>
      <c r="F1031" s="430"/>
      <c r="G1031" s="432">
        <f t="shared" ref="G1031:G1040" si="110">ROUND(E1031*F1031,2)</f>
        <v>0</v>
      </c>
    </row>
    <row r="1032" spans="1:7" ht="16.5" customHeight="1" x14ac:dyDescent="0.2">
      <c r="A1032" s="423"/>
      <c r="B1032" s="418">
        <f t="shared" si="109"/>
        <v>0</v>
      </c>
      <c r="C1032" s="424"/>
      <c r="D1032" s="425"/>
      <c r="E1032" s="429"/>
      <c r="F1032" s="430"/>
      <c r="G1032" s="432">
        <f t="shared" si="110"/>
        <v>0</v>
      </c>
    </row>
    <row r="1033" spans="1:7" ht="16.5" customHeight="1" x14ac:dyDescent="0.2">
      <c r="A1033" s="423"/>
      <c r="B1033" s="418">
        <f t="shared" si="109"/>
        <v>0</v>
      </c>
      <c r="C1033" s="424"/>
      <c r="D1033" s="425"/>
      <c r="E1033" s="429"/>
      <c r="F1033" s="430"/>
      <c r="G1033" s="432">
        <f t="shared" si="110"/>
        <v>0</v>
      </c>
    </row>
    <row r="1034" spans="1:7" ht="16.5" customHeight="1" x14ac:dyDescent="0.2">
      <c r="A1034" s="423"/>
      <c r="B1034" s="418">
        <f t="shared" si="109"/>
        <v>0</v>
      </c>
      <c r="C1034" s="424"/>
      <c r="D1034" s="425"/>
      <c r="E1034" s="429"/>
      <c r="F1034" s="430"/>
      <c r="G1034" s="432">
        <f t="shared" si="110"/>
        <v>0</v>
      </c>
    </row>
    <row r="1035" spans="1:7" ht="16.5" customHeight="1" x14ac:dyDescent="0.2">
      <c r="A1035" s="423"/>
      <c r="B1035" s="418">
        <f t="shared" si="109"/>
        <v>0</v>
      </c>
      <c r="C1035" s="424"/>
      <c r="D1035" s="425"/>
      <c r="E1035" s="435"/>
      <c r="F1035" s="430"/>
      <c r="G1035" s="432">
        <f t="shared" si="110"/>
        <v>0</v>
      </c>
    </row>
    <row r="1036" spans="1:7" ht="16.5" customHeight="1" x14ac:dyDescent="0.2">
      <c r="A1036" s="423"/>
      <c r="B1036" s="418">
        <f t="shared" si="109"/>
        <v>0</v>
      </c>
      <c r="C1036" s="424"/>
      <c r="D1036" s="425"/>
      <c r="E1036" s="429"/>
      <c r="F1036" s="430"/>
      <c r="G1036" s="432">
        <f t="shared" si="110"/>
        <v>0</v>
      </c>
    </row>
    <row r="1037" spans="1:7" ht="16.5" customHeight="1" x14ac:dyDescent="0.2">
      <c r="A1037" s="423"/>
      <c r="B1037" s="418">
        <f t="shared" si="109"/>
        <v>0</v>
      </c>
      <c r="C1037" s="424"/>
      <c r="D1037" s="425"/>
      <c r="E1037" s="429"/>
      <c r="F1037" s="430"/>
      <c r="G1037" s="432">
        <f t="shared" si="110"/>
        <v>0</v>
      </c>
    </row>
    <row r="1038" spans="1:7" ht="16.5" customHeight="1" x14ac:dyDescent="0.2">
      <c r="A1038" s="423"/>
      <c r="B1038" s="418">
        <f t="shared" si="109"/>
        <v>0</v>
      </c>
      <c r="C1038" s="424"/>
      <c r="D1038" s="425"/>
      <c r="E1038" s="429"/>
      <c r="F1038" s="430"/>
      <c r="G1038" s="432">
        <f t="shared" si="110"/>
        <v>0</v>
      </c>
    </row>
    <row r="1039" spans="1:7" ht="16.5" customHeight="1" x14ac:dyDescent="0.2">
      <c r="A1039" s="423"/>
      <c r="B1039" s="418">
        <f t="shared" si="109"/>
        <v>0</v>
      </c>
      <c r="C1039" s="424"/>
      <c r="D1039" s="425"/>
      <c r="E1039" s="429"/>
      <c r="F1039" s="430"/>
      <c r="G1039" s="432">
        <f t="shared" si="110"/>
        <v>0</v>
      </c>
    </row>
    <row r="1040" spans="1:7" ht="16.5" customHeight="1" x14ac:dyDescent="0.2">
      <c r="A1040" s="423"/>
      <c r="B1040" s="418">
        <f t="shared" si="109"/>
        <v>0</v>
      </c>
      <c r="C1040" s="424"/>
      <c r="D1040" s="425"/>
      <c r="E1040" s="429"/>
      <c r="F1040" s="430"/>
      <c r="G1040" s="432">
        <f t="shared" si="110"/>
        <v>0</v>
      </c>
    </row>
    <row r="1041" spans="1:7" ht="16.5" customHeight="1" x14ac:dyDescent="0.2">
      <c r="A1041" s="165"/>
      <c r="B1041" s="160"/>
      <c r="C1041" s="160"/>
      <c r="D1041" s="156"/>
      <c r="E1041" s="157"/>
      <c r="F1041" s="166" t="s">
        <v>37</v>
      </c>
      <c r="G1041" s="436">
        <f>SUBTOTAL(9,G1030:G1040)</f>
        <v>0</v>
      </c>
    </row>
    <row r="1042" spans="1:7" ht="16.5" customHeight="1" x14ac:dyDescent="0.2">
      <c r="A1042" s="165"/>
      <c r="B1042" s="160"/>
      <c r="C1042" s="167" t="s">
        <v>1706</v>
      </c>
      <c r="D1042" s="156"/>
      <c r="E1042" s="157"/>
      <c r="F1042" s="158"/>
      <c r="G1042" s="168"/>
    </row>
    <row r="1043" spans="1:7" ht="16.5" customHeight="1" x14ac:dyDescent="0.2">
      <c r="A1043" s="603" t="s">
        <v>681</v>
      </c>
      <c r="B1043" s="604"/>
      <c r="C1043" s="605" t="s">
        <v>0</v>
      </c>
      <c r="D1043" s="605" t="s">
        <v>31</v>
      </c>
      <c r="E1043" s="607" t="s">
        <v>32</v>
      </c>
      <c r="F1043" s="609" t="s">
        <v>33</v>
      </c>
      <c r="G1043" s="611" t="s">
        <v>34</v>
      </c>
    </row>
    <row r="1044" spans="1:7" ht="16.5" customHeight="1" x14ac:dyDescent="0.2">
      <c r="A1044" s="163" t="s">
        <v>682</v>
      </c>
      <c r="B1044" s="164" t="s">
        <v>683</v>
      </c>
      <c r="C1044" s="606"/>
      <c r="D1044" s="606"/>
      <c r="E1044" s="608"/>
      <c r="F1044" s="610"/>
      <c r="G1044" s="612"/>
    </row>
    <row r="1045" spans="1:7" ht="16.5" customHeight="1" x14ac:dyDescent="0.2">
      <c r="A1045" s="423"/>
      <c r="B1045" s="418">
        <f>IF(A1045=0,0,VLOOKUP(A1045,Tabla_Indices,2,FALSE))</f>
        <v>0</v>
      </c>
      <c r="C1045" s="424"/>
      <c r="D1045" s="425"/>
      <c r="E1045" s="429"/>
      <c r="F1045" s="430"/>
      <c r="G1045" s="432">
        <f>ROUND(E1045*F1045,2)</f>
        <v>0</v>
      </c>
    </row>
    <row r="1046" spans="1:7" ht="16.5" customHeight="1" x14ac:dyDescent="0.2">
      <c r="A1046" s="423"/>
      <c r="B1046" s="418">
        <f>IF(A1046=0,0,VLOOKUP(A1046,Tabla_Indices,2,FALSE))</f>
        <v>0</v>
      </c>
      <c r="C1046" s="424"/>
      <c r="D1046" s="425"/>
      <c r="E1046" s="435"/>
      <c r="F1046" s="430"/>
      <c r="G1046" s="432">
        <f t="shared" ref="G1046" si="111">ROUND(E1046*F1046,2)</f>
        <v>0</v>
      </c>
    </row>
    <row r="1047" spans="1:7" ht="16.5" customHeight="1" x14ac:dyDescent="0.2">
      <c r="A1047" s="165"/>
      <c r="B1047" s="160"/>
      <c r="C1047" s="160"/>
      <c r="D1047" s="156"/>
      <c r="E1047" s="157"/>
      <c r="F1047" s="166" t="s">
        <v>1707</v>
      </c>
      <c r="G1047" s="436">
        <f>SUBTOTAL(9,G1045:G1046)</f>
        <v>0</v>
      </c>
    </row>
    <row r="1048" spans="1:7" ht="16.5" customHeight="1" thickBot="1" x14ac:dyDescent="0.25">
      <c r="A1048" s="170"/>
      <c r="B1048" s="171"/>
      <c r="C1048" s="172"/>
      <c r="D1048" s="171"/>
      <c r="E1048" s="173"/>
      <c r="F1048" s="174"/>
      <c r="G1048" s="175"/>
    </row>
    <row r="1049" spans="1:7" ht="16.5" customHeight="1" thickBot="1" x14ac:dyDescent="0.25">
      <c r="A1049" s="202">
        <f>B982</f>
        <v>14</v>
      </c>
      <c r="B1049" s="201">
        <f>C982</f>
        <v>0</v>
      </c>
      <c r="C1049" s="225"/>
      <c r="D1049" s="225" t="s">
        <v>38</v>
      </c>
      <c r="E1049" s="226"/>
      <c r="F1049" s="437" t="str">
        <f>CONCATENATE("$/",G982)</f>
        <v>$/0</v>
      </c>
      <c r="G1049" s="438">
        <f>SUBTOTAL(9,G1005:G1048)</f>
        <v>0</v>
      </c>
    </row>
    <row r="1050" spans="1:7" ht="16.5" customHeight="1" thickTop="1" thickBot="1" x14ac:dyDescent="0.25"/>
    <row r="1051" spans="1:7" ht="16.5" customHeight="1" thickTop="1" x14ac:dyDescent="0.2">
      <c r="A1051" s="613" t="s">
        <v>40</v>
      </c>
      <c r="B1051" s="614"/>
      <c r="C1051" s="614"/>
      <c r="D1051" s="614"/>
      <c r="E1051" s="614"/>
      <c r="F1051" s="614"/>
      <c r="G1051" s="615"/>
    </row>
    <row r="1052" spans="1:7" ht="16.5" customHeight="1" x14ac:dyDescent="0.2">
      <c r="A1052" s="146" t="s">
        <v>819</v>
      </c>
      <c r="B1052" s="147" t="str">
        <f>Comitente</f>
        <v>DIRECCIÓN PROVINCIAL DE VIALIDAD</v>
      </c>
      <c r="C1052" s="148"/>
      <c r="D1052" s="223"/>
      <c r="E1052" s="223"/>
      <c r="F1052" s="150"/>
      <c r="G1052" s="151"/>
    </row>
    <row r="1053" spans="1:7" ht="16.5" customHeight="1" x14ac:dyDescent="0.2">
      <c r="A1053" s="146" t="s">
        <v>820</v>
      </c>
      <c r="B1053" s="147">
        <f>Contratista</f>
        <v>0</v>
      </c>
      <c r="C1053" s="152"/>
      <c r="D1053" s="152"/>
      <c r="E1053" s="152"/>
      <c r="F1053" s="147"/>
      <c r="G1053" s="153"/>
    </row>
    <row r="1054" spans="1:7" ht="16.5" customHeight="1" x14ac:dyDescent="0.2">
      <c r="A1054" s="146" t="s">
        <v>28</v>
      </c>
      <c r="B1054" s="147">
        <f>Obra</f>
        <v>0</v>
      </c>
      <c r="C1054" s="152"/>
      <c r="D1054" s="152"/>
      <c r="E1054" s="152"/>
      <c r="F1054" s="147" t="s">
        <v>41</v>
      </c>
      <c r="G1054" s="153">
        <f>Fecha_Base</f>
        <v>0</v>
      </c>
    </row>
    <row r="1055" spans="1:7" ht="16.5" customHeight="1" x14ac:dyDescent="0.2">
      <c r="A1055" s="154" t="s">
        <v>818</v>
      </c>
      <c r="B1055" s="155">
        <f>Ubicación</f>
        <v>0</v>
      </c>
      <c r="C1055" s="155"/>
      <c r="D1055" s="156"/>
      <c r="E1055" s="157"/>
      <c r="F1055" s="158"/>
      <c r="G1055" s="159"/>
    </row>
    <row r="1056" spans="1:7" ht="16.5" customHeight="1" x14ac:dyDescent="0.2">
      <c r="A1056" s="154" t="s">
        <v>42</v>
      </c>
      <c r="B1056" s="470"/>
      <c r="C1056" s="160" t="str">
        <f>IF(B1056="","",VLOOKUP(B1056,Tabla_CyP,2,FALSE))</f>
        <v/>
      </c>
      <c r="E1056" s="157"/>
      <c r="F1056" s="158"/>
      <c r="G1056" s="159"/>
    </row>
    <row r="1057" spans="1:7" ht="16.5" customHeight="1" x14ac:dyDescent="0.2">
      <c r="A1057" s="154" t="s">
        <v>29</v>
      </c>
      <c r="B1057" s="570">
        <v>15</v>
      </c>
      <c r="C1057" s="160">
        <f>IF(B1057=0,"",VLOOKUP(B1057,Tabla_CyP,2,FALSE))</f>
        <v>0</v>
      </c>
      <c r="D1057" s="156"/>
      <c r="E1057" s="157"/>
      <c r="F1057" s="155" t="s">
        <v>30</v>
      </c>
      <c r="G1057" s="161">
        <f>IF(B1057=0,"",VLOOKUP(B1057,Tabla_CyP,4,FALSE))</f>
        <v>0</v>
      </c>
    </row>
    <row r="1058" spans="1:7" ht="16.5" customHeight="1" x14ac:dyDescent="0.2">
      <c r="A1058" s="154"/>
      <c r="B1058" s="155"/>
      <c r="C1058" s="160"/>
      <c r="D1058" s="156"/>
      <c r="E1058" s="157"/>
      <c r="F1058" s="160"/>
      <c r="G1058" s="162"/>
    </row>
    <row r="1059" spans="1:7" ht="16.5" customHeight="1" x14ac:dyDescent="0.2">
      <c r="A1059" s="412"/>
      <c r="B1059" s="149"/>
      <c r="C1059" s="413" t="s">
        <v>1695</v>
      </c>
      <c r="D1059" s="149"/>
      <c r="E1059" s="149"/>
      <c r="F1059" s="149"/>
      <c r="G1059" s="414"/>
    </row>
    <row r="1060" spans="1:7" ht="16.5" customHeight="1" x14ac:dyDescent="0.2">
      <c r="A1060" s="154"/>
      <c r="B1060" s="215"/>
      <c r="C1060" s="160"/>
      <c r="D1060" s="156"/>
      <c r="E1060" s="157"/>
      <c r="F1060" s="155"/>
      <c r="G1060" s="161"/>
    </row>
    <row r="1061" spans="1:7" ht="16.5" customHeight="1" x14ac:dyDescent="0.2">
      <c r="A1061" s="154"/>
      <c r="B1061" s="215"/>
      <c r="C1061" s="415" t="s">
        <v>1696</v>
      </c>
      <c r="D1061" s="416" t="s">
        <v>32</v>
      </c>
      <c r="E1061" s="416" t="s">
        <v>1697</v>
      </c>
      <c r="F1061" s="416" t="s">
        <v>1698</v>
      </c>
      <c r="G1061" s="417" t="s">
        <v>1699</v>
      </c>
    </row>
    <row r="1062" spans="1:7" ht="16.5" customHeight="1" x14ac:dyDescent="0.2">
      <c r="A1062" s="154"/>
      <c r="B1062" s="215"/>
      <c r="C1062" s="424"/>
      <c r="D1062" s="429"/>
      <c r="E1062" s="467"/>
      <c r="F1062" s="430"/>
      <c r="G1062" s="420">
        <f>ROUND(D1062*F1062,2)</f>
        <v>0</v>
      </c>
    </row>
    <row r="1063" spans="1:7" ht="16.5" customHeight="1" x14ac:dyDescent="0.2">
      <c r="A1063" s="154"/>
      <c r="B1063" s="215"/>
      <c r="C1063" s="424"/>
      <c r="D1063" s="429"/>
      <c r="E1063" s="467"/>
      <c r="F1063" s="430"/>
      <c r="G1063" s="420">
        <f>ROUND(D1063*F1063,2)</f>
        <v>0</v>
      </c>
    </row>
    <row r="1064" spans="1:7" ht="16.5" customHeight="1" x14ac:dyDescent="0.2">
      <c r="A1064" s="154"/>
      <c r="B1064" s="215"/>
      <c r="C1064" s="424"/>
      <c r="D1064" s="429"/>
      <c r="E1064" s="467"/>
      <c r="F1064" s="430"/>
      <c r="G1064" s="420">
        <f>ROUND(D1064*F1064,2)</f>
        <v>0</v>
      </c>
    </row>
    <row r="1065" spans="1:7" ht="16.5" customHeight="1" x14ac:dyDescent="0.2">
      <c r="A1065" s="154"/>
      <c r="B1065" s="215"/>
      <c r="C1065" s="424"/>
      <c r="D1065" s="429"/>
      <c r="E1065" s="467"/>
      <c r="F1065" s="430"/>
      <c r="G1065" s="420">
        <f>ROUND(D1065*F1065,2)</f>
        <v>0</v>
      </c>
    </row>
    <row r="1066" spans="1:7" ht="16.5" customHeight="1" x14ac:dyDescent="0.2">
      <c r="A1066" s="154"/>
      <c r="B1066" s="215"/>
      <c r="C1066" s="424"/>
      <c r="D1066" s="429"/>
      <c r="E1066" s="467"/>
      <c r="F1066" s="430"/>
      <c r="G1066" s="420">
        <f t="shared" ref="G1066:G1071" si="112">ROUND(D1066*F1066,2)</f>
        <v>0</v>
      </c>
    </row>
    <row r="1067" spans="1:7" ht="16.5" customHeight="1" x14ac:dyDescent="0.2">
      <c r="A1067" s="154"/>
      <c r="B1067" s="215"/>
      <c r="C1067" s="424"/>
      <c r="D1067" s="429"/>
      <c r="E1067" s="467"/>
      <c r="F1067" s="430"/>
      <c r="G1067" s="420">
        <f t="shared" si="112"/>
        <v>0</v>
      </c>
    </row>
    <row r="1068" spans="1:7" ht="16.5" customHeight="1" x14ac:dyDescent="0.2">
      <c r="A1068" s="154"/>
      <c r="B1068" s="215"/>
      <c r="C1068" s="424"/>
      <c r="D1068" s="429"/>
      <c r="E1068" s="467"/>
      <c r="F1068" s="430"/>
      <c r="G1068" s="420">
        <f t="shared" si="112"/>
        <v>0</v>
      </c>
    </row>
    <row r="1069" spans="1:7" ht="16.5" customHeight="1" x14ac:dyDescent="0.2">
      <c r="A1069" s="154"/>
      <c r="B1069" s="215"/>
      <c r="C1069" s="424"/>
      <c r="D1069" s="429"/>
      <c r="E1069" s="467"/>
      <c r="F1069" s="430"/>
      <c r="G1069" s="420">
        <f t="shared" si="112"/>
        <v>0</v>
      </c>
    </row>
    <row r="1070" spans="1:7" ht="16.5" customHeight="1" x14ac:dyDescent="0.2">
      <c r="A1070" s="154"/>
      <c r="B1070" s="215"/>
      <c r="C1070" s="424"/>
      <c r="D1070" s="429"/>
      <c r="E1070" s="467"/>
      <c r="F1070" s="430"/>
      <c r="G1070" s="420">
        <f t="shared" si="112"/>
        <v>0</v>
      </c>
    </row>
    <row r="1071" spans="1:7" ht="16.5" customHeight="1" x14ac:dyDescent="0.2">
      <c r="A1071" s="154"/>
      <c r="B1071" s="215"/>
      <c r="C1071" s="424"/>
      <c r="D1071" s="429"/>
      <c r="E1071" s="467"/>
      <c r="F1071" s="430"/>
      <c r="G1071" s="420">
        <f t="shared" si="112"/>
        <v>0</v>
      </c>
    </row>
    <row r="1072" spans="1:7" ht="16.5" customHeight="1" thickBot="1" x14ac:dyDescent="0.25">
      <c r="A1072" s="154"/>
      <c r="B1072" s="215"/>
      <c r="C1072" s="160"/>
      <c r="E1072" s="222"/>
      <c r="F1072" s="155"/>
      <c r="G1072" s="161"/>
    </row>
    <row r="1073" spans="1:7" ht="16.5" customHeight="1" thickBot="1" x14ac:dyDescent="0.25">
      <c r="A1073" s="154"/>
      <c r="C1073" s="421" t="s">
        <v>1700</v>
      </c>
      <c r="E1073" s="222">
        <f>SUMPRODUCT(D1062:D1071,E1062:E1071)</f>
        <v>0</v>
      </c>
      <c r="F1073" s="155" t="s">
        <v>1701</v>
      </c>
      <c r="G1073" s="422">
        <f>SUM(G1062:G1071)</f>
        <v>0</v>
      </c>
    </row>
    <row r="1074" spans="1:7" ht="16.5" customHeight="1" x14ac:dyDescent="0.2">
      <c r="A1074" s="154"/>
      <c r="B1074" s="215"/>
      <c r="C1074" s="421"/>
      <c r="D1074" s="222"/>
      <c r="E1074" s="157"/>
      <c r="F1074" s="155"/>
      <c r="G1074" s="224"/>
    </row>
    <row r="1075" spans="1:7" ht="16.5" customHeight="1" x14ac:dyDescent="0.2">
      <c r="A1075" s="154"/>
      <c r="B1075" s="215"/>
      <c r="C1075" s="155" t="s">
        <v>1702</v>
      </c>
      <c r="D1075" s="425"/>
      <c r="E1075" s="559" t="str">
        <f>CONCATENATE(G1057,"/día")</f>
        <v>0/día</v>
      </c>
      <c r="F1075" s="155"/>
      <c r="G1075" s="161"/>
    </row>
    <row r="1076" spans="1:7" ht="16.5" customHeight="1" x14ac:dyDescent="0.2">
      <c r="A1076" s="154"/>
      <c r="B1076" s="215"/>
      <c r="C1076" s="160"/>
      <c r="D1076" s="156"/>
      <c r="E1076" s="157"/>
      <c r="F1076" s="155"/>
      <c r="G1076" s="161"/>
    </row>
    <row r="1077" spans="1:7" ht="16.5" customHeight="1" x14ac:dyDescent="0.2">
      <c r="A1077" s="603" t="s">
        <v>681</v>
      </c>
      <c r="B1077" s="604"/>
      <c r="C1077" s="605" t="s">
        <v>0</v>
      </c>
      <c r="D1077" s="607" t="s">
        <v>1703</v>
      </c>
      <c r="E1077" s="607" t="s">
        <v>1715</v>
      </c>
      <c r="F1077" s="609" t="s">
        <v>1054</v>
      </c>
      <c r="G1077" s="611" t="s">
        <v>34</v>
      </c>
    </row>
    <row r="1078" spans="1:7" ht="16.5" customHeight="1" x14ac:dyDescent="0.2">
      <c r="A1078" s="163" t="s">
        <v>682</v>
      </c>
      <c r="B1078" s="164" t="s">
        <v>683</v>
      </c>
      <c r="C1078" s="606"/>
      <c r="D1078" s="608"/>
      <c r="E1078" s="608"/>
      <c r="F1078" s="610"/>
      <c r="G1078" s="612"/>
    </row>
    <row r="1079" spans="1:7" ht="16.5" customHeight="1" x14ac:dyDescent="0.2">
      <c r="A1079" s="165"/>
      <c r="B1079" s="160"/>
      <c r="C1079" s="167" t="s">
        <v>1704</v>
      </c>
      <c r="D1079" s="157"/>
      <c r="E1079" s="157"/>
      <c r="F1079" s="160"/>
      <c r="G1079" s="168"/>
    </row>
    <row r="1080" spans="1:7" ht="16.5" customHeight="1" x14ac:dyDescent="0.2">
      <c r="A1080" s="578" t="s">
        <v>1806</v>
      </c>
      <c r="B1080" s="418" t="str">
        <f t="shared" ref="B1080:B1089" si="113">IF(A1080=0,0,VLOOKUP(A1080,Tabla_Indices,2,FALSE))</f>
        <v>Equipo - Amortización de equipo</v>
      </c>
      <c r="C1080" s="424" t="s">
        <v>1821</v>
      </c>
      <c r="D1080" s="579">
        <f>C_Amortización_Equipo</f>
        <v>0</v>
      </c>
      <c r="E1080" s="472"/>
      <c r="F1080" s="468">
        <f>IF(C1080="",0,D1075)</f>
        <v>0</v>
      </c>
      <c r="G1080" s="426">
        <f>IF(F1080=0,0,ROUND(E1080/F1080,2))</f>
        <v>0</v>
      </c>
    </row>
    <row r="1081" spans="1:7" ht="16.5" customHeight="1" x14ac:dyDescent="0.2">
      <c r="A1081" s="578" t="s">
        <v>1806</v>
      </c>
      <c r="B1081" s="418" t="str">
        <f t="shared" si="113"/>
        <v>Equipo - Amortización de equipo</v>
      </c>
      <c r="C1081" s="424" t="s">
        <v>1811</v>
      </c>
      <c r="D1081" s="579">
        <f>C_Interés_Equipo</f>
        <v>0</v>
      </c>
      <c r="E1081" s="472"/>
      <c r="F1081" s="468">
        <f>IF(C1081="",0,D1075)</f>
        <v>0</v>
      </c>
      <c r="G1081" s="426">
        <f t="shared" ref="G1081:G1089" si="114">IF(F1081=0,0,ROUND(E1081/F1081,2))</f>
        <v>0</v>
      </c>
    </row>
    <row r="1082" spans="1:7" ht="16.5" customHeight="1" x14ac:dyDescent="0.2">
      <c r="A1082" s="578" t="s">
        <v>1807</v>
      </c>
      <c r="B1082" s="418" t="str">
        <f t="shared" si="113"/>
        <v xml:space="preserve">Accesorios y repuestos para máquinas de uso especial                 </v>
      </c>
      <c r="C1082" s="428" t="s">
        <v>1721</v>
      </c>
      <c r="D1082" s="579">
        <f>C_Reparaciones_Repuestos_Equipos</f>
        <v>0</v>
      </c>
      <c r="E1082" s="472"/>
      <c r="F1082" s="468">
        <f>IF(C1082="",0,D1075)</f>
        <v>0</v>
      </c>
      <c r="G1082" s="426">
        <f t="shared" si="114"/>
        <v>0</v>
      </c>
    </row>
    <row r="1083" spans="1:7" ht="16.5" customHeight="1" x14ac:dyDescent="0.2">
      <c r="A1083" s="578" t="s">
        <v>1809</v>
      </c>
      <c r="B1083" s="418" t="str">
        <f t="shared" si="113"/>
        <v xml:space="preserve">Gas oil                                                                </v>
      </c>
      <c r="C1083" s="428" t="s">
        <v>982</v>
      </c>
      <c r="D1083" s="579">
        <f>C_Combustible_Equipos</f>
        <v>0</v>
      </c>
      <c r="E1083" s="472"/>
      <c r="F1083" s="468">
        <f>IF(C1083="",0,D1075)</f>
        <v>0</v>
      </c>
      <c r="G1083" s="426">
        <f t="shared" si="114"/>
        <v>0</v>
      </c>
    </row>
    <row r="1084" spans="1:7" ht="16.5" customHeight="1" x14ac:dyDescent="0.2">
      <c r="A1084" s="578" t="s">
        <v>1810</v>
      </c>
      <c r="B1084" s="418" t="str">
        <f t="shared" si="113"/>
        <v xml:space="preserve">Aceites lubricantes                                                    </v>
      </c>
      <c r="C1084" s="428" t="s">
        <v>1808</v>
      </c>
      <c r="D1084" s="579">
        <f>C_Lubricantes_Equipos</f>
        <v>0</v>
      </c>
      <c r="E1084" s="472"/>
      <c r="F1084" s="468">
        <f>IF(C1084="",0,D1075)</f>
        <v>0</v>
      </c>
      <c r="G1084" s="426">
        <f t="shared" si="114"/>
        <v>0</v>
      </c>
    </row>
    <row r="1085" spans="1:7" ht="16.5" customHeight="1" x14ac:dyDescent="0.2">
      <c r="A1085" s="578"/>
      <c r="B1085" s="418">
        <f t="shared" si="113"/>
        <v>0</v>
      </c>
      <c r="C1085" s="428"/>
      <c r="D1085" s="471"/>
      <c r="E1085" s="430"/>
      <c r="F1085" s="468">
        <f>IF(C1085="",0,D1075)</f>
        <v>0</v>
      </c>
      <c r="G1085" s="426">
        <f t="shared" si="114"/>
        <v>0</v>
      </c>
    </row>
    <row r="1086" spans="1:7" ht="16.5" customHeight="1" x14ac:dyDescent="0.2">
      <c r="A1086" s="578"/>
      <c r="B1086" s="418">
        <f t="shared" si="113"/>
        <v>0</v>
      </c>
      <c r="C1086" s="428"/>
      <c r="D1086" s="425"/>
      <c r="E1086" s="471"/>
      <c r="F1086" s="468">
        <f>IF(C1086="",0,D1075)</f>
        <v>0</v>
      </c>
      <c r="G1086" s="426">
        <f t="shared" si="114"/>
        <v>0</v>
      </c>
    </row>
    <row r="1087" spans="1:7" ht="16.5" customHeight="1" x14ac:dyDescent="0.2">
      <c r="A1087" s="578"/>
      <c r="B1087" s="418">
        <f t="shared" si="113"/>
        <v>0</v>
      </c>
      <c r="C1087" s="428"/>
      <c r="D1087" s="425"/>
      <c r="E1087" s="471"/>
      <c r="F1087" s="468">
        <f>IF(C1087="",0,D1075)</f>
        <v>0</v>
      </c>
      <c r="G1087" s="426">
        <f t="shared" si="114"/>
        <v>0</v>
      </c>
    </row>
    <row r="1088" spans="1:7" ht="16.5" customHeight="1" x14ac:dyDescent="0.2">
      <c r="A1088" s="578"/>
      <c r="B1088" s="418">
        <f t="shared" si="113"/>
        <v>0</v>
      </c>
      <c r="C1088" s="428"/>
      <c r="D1088" s="425"/>
      <c r="E1088" s="429"/>
      <c r="F1088" s="468">
        <f>IF(C1088="",0,D1075)</f>
        <v>0</v>
      </c>
      <c r="G1088" s="426">
        <f t="shared" si="114"/>
        <v>0</v>
      </c>
    </row>
    <row r="1089" spans="1:7" ht="16.5" customHeight="1" x14ac:dyDescent="0.2">
      <c r="A1089" s="578"/>
      <c r="B1089" s="418">
        <f t="shared" si="113"/>
        <v>0</v>
      </c>
      <c r="C1089" s="424"/>
      <c r="D1089" s="425"/>
      <c r="E1089" s="429"/>
      <c r="F1089" s="468">
        <f>IF(C1089="",0,D1075)</f>
        <v>0</v>
      </c>
      <c r="G1089" s="426">
        <f t="shared" si="114"/>
        <v>0</v>
      </c>
    </row>
    <row r="1090" spans="1:7" ht="16.5" customHeight="1" x14ac:dyDescent="0.2">
      <c r="A1090" s="169"/>
      <c r="B1090" s="156"/>
      <c r="C1090" s="160"/>
      <c r="D1090" s="156"/>
      <c r="E1090" s="157"/>
      <c r="F1090" s="166" t="s">
        <v>35</v>
      </c>
      <c r="G1090" s="431">
        <f>SUBTOTAL(9,G1080:G1089)</f>
        <v>0</v>
      </c>
    </row>
    <row r="1091" spans="1:7" ht="16.5" customHeight="1" x14ac:dyDescent="0.2">
      <c r="A1091" s="165"/>
      <c r="B1091" s="160"/>
      <c r="C1091" s="167" t="s">
        <v>821</v>
      </c>
      <c r="D1091" s="156"/>
      <c r="E1091" s="157"/>
      <c r="F1091" s="158"/>
      <c r="G1091" s="168"/>
    </row>
    <row r="1092" spans="1:7" ht="16.5" customHeight="1" x14ac:dyDescent="0.2">
      <c r="A1092" s="603" t="s">
        <v>681</v>
      </c>
      <c r="B1092" s="604"/>
      <c r="C1092" s="605" t="s">
        <v>0</v>
      </c>
      <c r="D1092" s="607" t="s">
        <v>32</v>
      </c>
      <c r="E1092" s="607" t="s">
        <v>1715</v>
      </c>
      <c r="F1092" s="609" t="s">
        <v>1054</v>
      </c>
      <c r="G1092" s="611" t="s">
        <v>34</v>
      </c>
    </row>
    <row r="1093" spans="1:7" ht="16.5" customHeight="1" x14ac:dyDescent="0.2">
      <c r="A1093" s="163" t="s">
        <v>682</v>
      </c>
      <c r="B1093" s="164" t="s">
        <v>683</v>
      </c>
      <c r="C1093" s="606"/>
      <c r="D1093" s="608"/>
      <c r="E1093" s="608"/>
      <c r="F1093" s="610"/>
      <c r="G1093" s="612"/>
    </row>
    <row r="1094" spans="1:7" ht="16.5" customHeight="1" x14ac:dyDescent="0.2">
      <c r="A1094" s="423" t="s">
        <v>1822</v>
      </c>
      <c r="B1094" s="418" t="str">
        <f t="shared" ref="B1094:B1100" si="115">IF(A1094=0,0,VLOOKUP(A1094,Tabla_Indices,2,FALSE))</f>
        <v>Oficial Especializado</v>
      </c>
      <c r="C1094" s="427" t="s">
        <v>1723</v>
      </c>
      <c r="D1094" s="425"/>
      <c r="E1094" s="429"/>
      <c r="F1094" s="419">
        <f>D1075</f>
        <v>0</v>
      </c>
      <c r="G1094" s="432">
        <f>IF(F1094=0,0,ROUND(D1094*E1094/F1094,2))</f>
        <v>0</v>
      </c>
    </row>
    <row r="1095" spans="1:7" ht="16.5" customHeight="1" x14ac:dyDescent="0.2">
      <c r="A1095" s="423" t="s">
        <v>1823</v>
      </c>
      <c r="B1095" s="418" t="str">
        <f t="shared" si="115"/>
        <v xml:space="preserve">Oficial </v>
      </c>
      <c r="C1095" s="424" t="s">
        <v>1724</v>
      </c>
      <c r="D1095" s="425"/>
      <c r="E1095" s="429"/>
      <c r="F1095" s="419">
        <f>D1075</f>
        <v>0</v>
      </c>
      <c r="G1095" s="432">
        <f t="shared" ref="G1095:G1100" si="116">IF(F1095=0,0,ROUND(D1095*E1095/F1095,2))</f>
        <v>0</v>
      </c>
    </row>
    <row r="1096" spans="1:7" ht="16.5" customHeight="1" x14ac:dyDescent="0.2">
      <c r="A1096" s="423" t="s">
        <v>1824</v>
      </c>
      <c r="B1096" s="418" t="str">
        <f t="shared" si="115"/>
        <v>Ayudante</v>
      </c>
      <c r="C1096" s="424" t="s">
        <v>1725</v>
      </c>
      <c r="D1096" s="425"/>
      <c r="E1096" s="429"/>
      <c r="F1096" s="419">
        <f>D1075</f>
        <v>0</v>
      </c>
      <c r="G1096" s="432">
        <f t="shared" si="116"/>
        <v>0</v>
      </c>
    </row>
    <row r="1097" spans="1:7" ht="16.5" customHeight="1" x14ac:dyDescent="0.2">
      <c r="A1097" s="423" t="s">
        <v>1824</v>
      </c>
      <c r="B1097" s="418" t="str">
        <f t="shared" si="115"/>
        <v>Ayudante</v>
      </c>
      <c r="C1097" s="424" t="s">
        <v>825</v>
      </c>
      <c r="D1097" s="425"/>
      <c r="E1097" s="429"/>
      <c r="F1097" s="419">
        <f>D1075</f>
        <v>0</v>
      </c>
      <c r="G1097" s="432">
        <f t="shared" si="116"/>
        <v>0</v>
      </c>
    </row>
    <row r="1098" spans="1:7" ht="16.5" customHeight="1" x14ac:dyDescent="0.2">
      <c r="A1098" s="423"/>
      <c r="B1098" s="418">
        <f t="shared" si="115"/>
        <v>0</v>
      </c>
      <c r="C1098" s="424"/>
      <c r="D1098" s="425"/>
      <c r="E1098" s="429"/>
      <c r="F1098" s="419"/>
      <c r="G1098" s="432">
        <f t="shared" si="116"/>
        <v>0</v>
      </c>
    </row>
    <row r="1099" spans="1:7" ht="16.5" customHeight="1" x14ac:dyDescent="0.2">
      <c r="A1099" s="423" t="s">
        <v>1825</v>
      </c>
      <c r="B1099" s="418" t="str">
        <f t="shared" si="115"/>
        <v>Sereno</v>
      </c>
      <c r="C1099" s="424" t="s">
        <v>1726</v>
      </c>
      <c r="D1099" s="433"/>
      <c r="E1099" s="571"/>
      <c r="F1099" s="419">
        <f>D1075</f>
        <v>0</v>
      </c>
      <c r="G1099" s="432">
        <f t="shared" si="116"/>
        <v>0</v>
      </c>
    </row>
    <row r="1100" spans="1:7" ht="16.5" customHeight="1" x14ac:dyDescent="0.2">
      <c r="A1100" s="423"/>
      <c r="B1100" s="418">
        <f t="shared" si="115"/>
        <v>0</v>
      </c>
      <c r="C1100" s="418"/>
      <c r="D1100" s="469"/>
      <c r="E1100" s="419"/>
      <c r="F1100" s="419">
        <f>D1075</f>
        <v>0</v>
      </c>
      <c r="G1100" s="432">
        <f t="shared" si="116"/>
        <v>0</v>
      </c>
    </row>
    <row r="1101" spans="1:7" ht="16.5" customHeight="1" x14ac:dyDescent="0.2">
      <c r="A1101" s="169"/>
      <c r="B1101" s="156"/>
      <c r="C1101" s="160"/>
      <c r="D1101" s="156"/>
      <c r="E1101" s="157"/>
      <c r="F1101" s="166" t="s">
        <v>36</v>
      </c>
      <c r="G1101" s="434">
        <f>SUBTOTAL(9,G1094:G1100)</f>
        <v>0</v>
      </c>
    </row>
    <row r="1102" spans="1:7" ht="16.5" customHeight="1" x14ac:dyDescent="0.2">
      <c r="A1102" s="165"/>
      <c r="B1102" s="160"/>
      <c r="C1102" s="167" t="s">
        <v>1705</v>
      </c>
      <c r="D1102" s="156"/>
      <c r="E1102" s="157"/>
      <c r="F1102" s="158"/>
      <c r="G1102" s="168"/>
    </row>
    <row r="1103" spans="1:7" ht="16.5" customHeight="1" x14ac:dyDescent="0.2">
      <c r="A1103" s="603" t="s">
        <v>681</v>
      </c>
      <c r="B1103" s="604"/>
      <c r="C1103" s="605" t="s">
        <v>0</v>
      </c>
      <c r="D1103" s="605" t="s">
        <v>31</v>
      </c>
      <c r="E1103" s="607" t="s">
        <v>32</v>
      </c>
      <c r="F1103" s="609" t="s">
        <v>33</v>
      </c>
      <c r="G1103" s="611" t="s">
        <v>34</v>
      </c>
    </row>
    <row r="1104" spans="1:7" ht="16.5" customHeight="1" x14ac:dyDescent="0.2">
      <c r="A1104" s="163" t="s">
        <v>682</v>
      </c>
      <c r="B1104" s="164" t="s">
        <v>683</v>
      </c>
      <c r="C1104" s="606"/>
      <c r="D1104" s="606"/>
      <c r="E1104" s="608"/>
      <c r="F1104" s="610"/>
      <c r="G1104" s="612"/>
    </row>
    <row r="1105" spans="1:7" ht="16.5" customHeight="1" x14ac:dyDescent="0.2">
      <c r="A1105" s="423"/>
      <c r="B1105" s="418">
        <f t="shared" ref="B1105:B1115" si="117">IF(A1105=0,0,VLOOKUP(A1105,Tabla_Indices,2,FALSE))</f>
        <v>0</v>
      </c>
      <c r="C1105" s="424"/>
      <c r="D1105" s="425"/>
      <c r="E1105" s="429"/>
      <c r="F1105" s="430"/>
      <c r="G1105" s="432">
        <f>ROUND(E1105*F1105,2)</f>
        <v>0</v>
      </c>
    </row>
    <row r="1106" spans="1:7" ht="16.5" customHeight="1" x14ac:dyDescent="0.2">
      <c r="A1106" s="423"/>
      <c r="B1106" s="418">
        <f t="shared" si="117"/>
        <v>0</v>
      </c>
      <c r="C1106" s="424"/>
      <c r="D1106" s="425"/>
      <c r="E1106" s="429"/>
      <c r="F1106" s="430"/>
      <c r="G1106" s="432">
        <f t="shared" ref="G1106:G1115" si="118">ROUND(E1106*F1106,2)</f>
        <v>0</v>
      </c>
    </row>
    <row r="1107" spans="1:7" ht="16.5" customHeight="1" x14ac:dyDescent="0.2">
      <c r="A1107" s="423"/>
      <c r="B1107" s="418">
        <f t="shared" si="117"/>
        <v>0</v>
      </c>
      <c r="C1107" s="424"/>
      <c r="D1107" s="425"/>
      <c r="E1107" s="429"/>
      <c r="F1107" s="430"/>
      <c r="G1107" s="432">
        <f t="shared" si="118"/>
        <v>0</v>
      </c>
    </row>
    <row r="1108" spans="1:7" ht="16.5" customHeight="1" x14ac:dyDescent="0.2">
      <c r="A1108" s="423"/>
      <c r="B1108" s="418">
        <f t="shared" si="117"/>
        <v>0</v>
      </c>
      <c r="C1108" s="424"/>
      <c r="D1108" s="425"/>
      <c r="E1108" s="429"/>
      <c r="F1108" s="430"/>
      <c r="G1108" s="432">
        <f t="shared" si="118"/>
        <v>0</v>
      </c>
    </row>
    <row r="1109" spans="1:7" ht="16.5" customHeight="1" x14ac:dyDescent="0.2">
      <c r="A1109" s="423"/>
      <c r="B1109" s="418">
        <f t="shared" si="117"/>
        <v>0</v>
      </c>
      <c r="C1109" s="424"/>
      <c r="D1109" s="425"/>
      <c r="E1109" s="429"/>
      <c r="F1109" s="430"/>
      <c r="G1109" s="432">
        <f t="shared" si="118"/>
        <v>0</v>
      </c>
    </row>
    <row r="1110" spans="1:7" ht="16.5" customHeight="1" x14ac:dyDescent="0.2">
      <c r="A1110" s="423"/>
      <c r="B1110" s="418">
        <f t="shared" si="117"/>
        <v>0</v>
      </c>
      <c r="C1110" s="424"/>
      <c r="D1110" s="425"/>
      <c r="E1110" s="435"/>
      <c r="F1110" s="430"/>
      <c r="G1110" s="432">
        <f t="shared" si="118"/>
        <v>0</v>
      </c>
    </row>
    <row r="1111" spans="1:7" ht="16.5" customHeight="1" x14ac:dyDescent="0.2">
      <c r="A1111" s="423"/>
      <c r="B1111" s="418">
        <f t="shared" si="117"/>
        <v>0</v>
      </c>
      <c r="C1111" s="424"/>
      <c r="D1111" s="425"/>
      <c r="E1111" s="429"/>
      <c r="F1111" s="430"/>
      <c r="G1111" s="432">
        <f t="shared" si="118"/>
        <v>0</v>
      </c>
    </row>
    <row r="1112" spans="1:7" ht="16.5" customHeight="1" x14ac:dyDescent="0.2">
      <c r="A1112" s="423"/>
      <c r="B1112" s="418">
        <f t="shared" si="117"/>
        <v>0</v>
      </c>
      <c r="C1112" s="424"/>
      <c r="D1112" s="425"/>
      <c r="E1112" s="429"/>
      <c r="F1112" s="430"/>
      <c r="G1112" s="432">
        <f t="shared" si="118"/>
        <v>0</v>
      </c>
    </row>
    <row r="1113" spans="1:7" ht="16.5" customHeight="1" x14ac:dyDescent="0.2">
      <c r="A1113" s="423"/>
      <c r="B1113" s="418">
        <f t="shared" si="117"/>
        <v>0</v>
      </c>
      <c r="C1113" s="424"/>
      <c r="D1113" s="425"/>
      <c r="E1113" s="429"/>
      <c r="F1113" s="430"/>
      <c r="G1113" s="432">
        <f t="shared" si="118"/>
        <v>0</v>
      </c>
    </row>
    <row r="1114" spans="1:7" ht="16.5" customHeight="1" x14ac:dyDescent="0.2">
      <c r="A1114" s="423"/>
      <c r="B1114" s="418">
        <f t="shared" si="117"/>
        <v>0</v>
      </c>
      <c r="C1114" s="424"/>
      <c r="D1114" s="425"/>
      <c r="E1114" s="429"/>
      <c r="F1114" s="430"/>
      <c r="G1114" s="432">
        <f t="shared" si="118"/>
        <v>0</v>
      </c>
    </row>
    <row r="1115" spans="1:7" ht="16.5" customHeight="1" x14ac:dyDescent="0.2">
      <c r="A1115" s="423"/>
      <c r="B1115" s="418">
        <f t="shared" si="117"/>
        <v>0</v>
      </c>
      <c r="C1115" s="424"/>
      <c r="D1115" s="425"/>
      <c r="E1115" s="429"/>
      <c r="F1115" s="430"/>
      <c r="G1115" s="432">
        <f t="shared" si="118"/>
        <v>0</v>
      </c>
    </row>
    <row r="1116" spans="1:7" ht="16.5" customHeight="1" x14ac:dyDescent="0.2">
      <c r="A1116" s="165"/>
      <c r="B1116" s="160"/>
      <c r="C1116" s="160"/>
      <c r="D1116" s="156"/>
      <c r="E1116" s="157"/>
      <c r="F1116" s="166" t="s">
        <v>37</v>
      </c>
      <c r="G1116" s="436">
        <f>SUBTOTAL(9,G1105:G1115)</f>
        <v>0</v>
      </c>
    </row>
    <row r="1117" spans="1:7" ht="16.5" customHeight="1" x14ac:dyDescent="0.2">
      <c r="A1117" s="165"/>
      <c r="B1117" s="160"/>
      <c r="C1117" s="167" t="s">
        <v>1706</v>
      </c>
      <c r="D1117" s="156"/>
      <c r="E1117" s="157"/>
      <c r="F1117" s="158"/>
      <c r="G1117" s="168"/>
    </row>
    <row r="1118" spans="1:7" ht="16.5" customHeight="1" x14ac:dyDescent="0.2">
      <c r="A1118" s="603" t="s">
        <v>681</v>
      </c>
      <c r="B1118" s="604"/>
      <c r="C1118" s="605" t="s">
        <v>0</v>
      </c>
      <c r="D1118" s="605" t="s">
        <v>31</v>
      </c>
      <c r="E1118" s="607" t="s">
        <v>32</v>
      </c>
      <c r="F1118" s="609" t="s">
        <v>33</v>
      </c>
      <c r="G1118" s="611" t="s">
        <v>34</v>
      </c>
    </row>
    <row r="1119" spans="1:7" ht="16.5" customHeight="1" x14ac:dyDescent="0.2">
      <c r="A1119" s="163" t="s">
        <v>682</v>
      </c>
      <c r="B1119" s="164" t="s">
        <v>683</v>
      </c>
      <c r="C1119" s="606"/>
      <c r="D1119" s="606"/>
      <c r="E1119" s="608"/>
      <c r="F1119" s="610"/>
      <c r="G1119" s="612"/>
    </row>
    <row r="1120" spans="1:7" ht="16.5" customHeight="1" x14ac:dyDescent="0.2">
      <c r="A1120" s="423"/>
      <c r="B1120" s="418">
        <f>IF(A1120=0,0,VLOOKUP(A1120,Tabla_Indices,2,FALSE))</f>
        <v>0</v>
      </c>
      <c r="C1120" s="424"/>
      <c r="D1120" s="425"/>
      <c r="E1120" s="429"/>
      <c r="F1120" s="430"/>
      <c r="G1120" s="432">
        <f>ROUND(E1120*F1120,2)</f>
        <v>0</v>
      </c>
    </row>
    <row r="1121" spans="1:7" ht="16.5" customHeight="1" x14ac:dyDescent="0.2">
      <c r="A1121" s="423"/>
      <c r="B1121" s="418">
        <f>IF(A1121=0,0,VLOOKUP(A1121,Tabla_Indices,2,FALSE))</f>
        <v>0</v>
      </c>
      <c r="C1121" s="424"/>
      <c r="D1121" s="425"/>
      <c r="E1121" s="435"/>
      <c r="F1121" s="430"/>
      <c r="G1121" s="432">
        <f t="shared" ref="G1121" si="119">ROUND(E1121*F1121,2)</f>
        <v>0</v>
      </c>
    </row>
    <row r="1122" spans="1:7" ht="16.5" customHeight="1" x14ac:dyDescent="0.2">
      <c r="A1122" s="165"/>
      <c r="B1122" s="160"/>
      <c r="C1122" s="160"/>
      <c r="D1122" s="156"/>
      <c r="E1122" s="157"/>
      <c r="F1122" s="166" t="s">
        <v>1707</v>
      </c>
      <c r="G1122" s="436">
        <f>SUBTOTAL(9,G1120:G1121)</f>
        <v>0</v>
      </c>
    </row>
    <row r="1123" spans="1:7" ht="16.5" customHeight="1" thickBot="1" x14ac:dyDescent="0.25">
      <c r="A1123" s="170"/>
      <c r="B1123" s="171"/>
      <c r="C1123" s="172"/>
      <c r="D1123" s="171"/>
      <c r="E1123" s="173"/>
      <c r="F1123" s="174"/>
      <c r="G1123" s="175"/>
    </row>
    <row r="1124" spans="1:7" ht="16.5" customHeight="1" thickBot="1" x14ac:dyDescent="0.25">
      <c r="A1124" s="202">
        <f>B1057</f>
        <v>15</v>
      </c>
      <c r="B1124" s="201">
        <f>C1057</f>
        <v>0</v>
      </c>
      <c r="C1124" s="225"/>
      <c r="D1124" s="225" t="s">
        <v>38</v>
      </c>
      <c r="E1124" s="226"/>
      <c r="F1124" s="437" t="str">
        <f>CONCATENATE("$/",G1057)</f>
        <v>$/0</v>
      </c>
      <c r="G1124" s="438">
        <f>SUBTOTAL(9,G1080:G1123)</f>
        <v>0</v>
      </c>
    </row>
    <row r="1125" spans="1:7" ht="16.5" customHeight="1" thickTop="1" thickBot="1" x14ac:dyDescent="0.25"/>
    <row r="1126" spans="1:7" ht="16.5" customHeight="1" thickTop="1" x14ac:dyDescent="0.2">
      <c r="A1126" s="613" t="s">
        <v>40</v>
      </c>
      <c r="B1126" s="614"/>
      <c r="C1126" s="614"/>
      <c r="D1126" s="614"/>
      <c r="E1126" s="614"/>
      <c r="F1126" s="614"/>
      <c r="G1126" s="615"/>
    </row>
    <row r="1127" spans="1:7" ht="16.5" customHeight="1" x14ac:dyDescent="0.2">
      <c r="A1127" s="146" t="s">
        <v>819</v>
      </c>
      <c r="B1127" s="147" t="str">
        <f>Comitente</f>
        <v>DIRECCIÓN PROVINCIAL DE VIALIDAD</v>
      </c>
      <c r="C1127" s="148"/>
      <c r="D1127" s="223"/>
      <c r="E1127" s="223"/>
      <c r="F1127" s="150"/>
      <c r="G1127" s="151"/>
    </row>
    <row r="1128" spans="1:7" ht="16.5" customHeight="1" x14ac:dyDescent="0.2">
      <c r="A1128" s="146" t="s">
        <v>820</v>
      </c>
      <c r="B1128" s="147">
        <f>Contratista</f>
        <v>0</v>
      </c>
      <c r="C1128" s="152"/>
      <c r="D1128" s="152"/>
      <c r="E1128" s="152"/>
      <c r="F1128" s="147"/>
      <c r="G1128" s="153"/>
    </row>
    <row r="1129" spans="1:7" ht="16.5" customHeight="1" x14ac:dyDescent="0.2">
      <c r="A1129" s="146" t="s">
        <v>28</v>
      </c>
      <c r="B1129" s="147">
        <f>Obra</f>
        <v>0</v>
      </c>
      <c r="C1129" s="152"/>
      <c r="D1129" s="152"/>
      <c r="E1129" s="152"/>
      <c r="F1129" s="147" t="s">
        <v>41</v>
      </c>
      <c r="G1129" s="153">
        <f>Fecha_Base</f>
        <v>0</v>
      </c>
    </row>
    <row r="1130" spans="1:7" ht="16.5" customHeight="1" x14ac:dyDescent="0.2">
      <c r="A1130" s="154" t="s">
        <v>818</v>
      </c>
      <c r="B1130" s="155">
        <f>Ubicación</f>
        <v>0</v>
      </c>
      <c r="C1130" s="155"/>
      <c r="D1130" s="156"/>
      <c r="E1130" s="157"/>
      <c r="F1130" s="158"/>
      <c r="G1130" s="159"/>
    </row>
    <row r="1131" spans="1:7" ht="16.5" customHeight="1" x14ac:dyDescent="0.2">
      <c r="A1131" s="154" t="s">
        <v>42</v>
      </c>
      <c r="B1131" s="470"/>
      <c r="C1131" s="160" t="str">
        <f>IF(B1131="","",VLOOKUP(B1131,Tabla_CyP,2,FALSE))</f>
        <v/>
      </c>
      <c r="E1131" s="157"/>
      <c r="F1131" s="158"/>
      <c r="G1131" s="159"/>
    </row>
    <row r="1132" spans="1:7" ht="16.5" customHeight="1" x14ac:dyDescent="0.2">
      <c r="A1132" s="154" t="s">
        <v>29</v>
      </c>
      <c r="B1132" s="570">
        <v>16</v>
      </c>
      <c r="C1132" s="160">
        <f>IF(B1132=0,"",VLOOKUP(B1132,Tabla_CyP,2,FALSE))</f>
        <v>0</v>
      </c>
      <c r="D1132" s="156"/>
      <c r="E1132" s="157"/>
      <c r="F1132" s="155" t="s">
        <v>30</v>
      </c>
      <c r="G1132" s="161">
        <f>IF(B1132=0,"",VLOOKUP(B1132,Tabla_CyP,4,FALSE))</f>
        <v>0</v>
      </c>
    </row>
    <row r="1133" spans="1:7" ht="16.5" customHeight="1" x14ac:dyDescent="0.2">
      <c r="A1133" s="154"/>
      <c r="B1133" s="155"/>
      <c r="C1133" s="160"/>
      <c r="D1133" s="156"/>
      <c r="E1133" s="157"/>
      <c r="F1133" s="160"/>
      <c r="G1133" s="162"/>
    </row>
    <row r="1134" spans="1:7" ht="16.5" customHeight="1" x14ac:dyDescent="0.2">
      <c r="A1134" s="412"/>
      <c r="B1134" s="149"/>
      <c r="C1134" s="413" t="s">
        <v>1695</v>
      </c>
      <c r="D1134" s="149"/>
      <c r="E1134" s="149"/>
      <c r="F1134" s="149"/>
      <c r="G1134" s="414"/>
    </row>
    <row r="1135" spans="1:7" ht="16.5" customHeight="1" x14ac:dyDescent="0.2">
      <c r="A1135" s="154"/>
      <c r="B1135" s="215"/>
      <c r="C1135" s="160"/>
      <c r="D1135" s="156"/>
      <c r="E1135" s="157"/>
      <c r="F1135" s="155"/>
      <c r="G1135" s="161"/>
    </row>
    <row r="1136" spans="1:7" ht="16.5" customHeight="1" x14ac:dyDescent="0.2">
      <c r="A1136" s="154"/>
      <c r="B1136" s="215"/>
      <c r="C1136" s="415" t="s">
        <v>1696</v>
      </c>
      <c r="D1136" s="416" t="s">
        <v>32</v>
      </c>
      <c r="E1136" s="416" t="s">
        <v>1697</v>
      </c>
      <c r="F1136" s="416" t="s">
        <v>1698</v>
      </c>
      <c r="G1136" s="417" t="s">
        <v>1699</v>
      </c>
    </row>
    <row r="1137" spans="1:7" ht="16.5" customHeight="1" x14ac:dyDescent="0.2">
      <c r="A1137" s="154"/>
      <c r="B1137" s="215"/>
      <c r="C1137" s="424"/>
      <c r="D1137" s="429"/>
      <c r="E1137" s="467"/>
      <c r="F1137" s="430"/>
      <c r="G1137" s="420">
        <f>ROUND(D1137*F1137,2)</f>
        <v>0</v>
      </c>
    </row>
    <row r="1138" spans="1:7" ht="16.5" customHeight="1" x14ac:dyDescent="0.2">
      <c r="A1138" s="154"/>
      <c r="B1138" s="215"/>
      <c r="C1138" s="424"/>
      <c r="D1138" s="429"/>
      <c r="E1138" s="467"/>
      <c r="F1138" s="430"/>
      <c r="G1138" s="420">
        <f>ROUND(D1138*F1138,2)</f>
        <v>0</v>
      </c>
    </row>
    <row r="1139" spans="1:7" ht="16.5" customHeight="1" x14ac:dyDescent="0.2">
      <c r="A1139" s="154"/>
      <c r="B1139" s="215"/>
      <c r="C1139" s="424"/>
      <c r="D1139" s="429"/>
      <c r="E1139" s="467"/>
      <c r="F1139" s="430"/>
      <c r="G1139" s="420">
        <f>ROUND(D1139*F1139,2)</f>
        <v>0</v>
      </c>
    </row>
    <row r="1140" spans="1:7" ht="16.5" customHeight="1" x14ac:dyDescent="0.2">
      <c r="A1140" s="154"/>
      <c r="B1140" s="215"/>
      <c r="C1140" s="424"/>
      <c r="D1140" s="429"/>
      <c r="E1140" s="467"/>
      <c r="F1140" s="430"/>
      <c r="G1140" s="420">
        <f>ROUND(D1140*F1140,2)</f>
        <v>0</v>
      </c>
    </row>
    <row r="1141" spans="1:7" ht="16.5" customHeight="1" x14ac:dyDescent="0.2">
      <c r="A1141" s="154"/>
      <c r="B1141" s="215"/>
      <c r="C1141" s="424"/>
      <c r="D1141" s="429"/>
      <c r="E1141" s="467"/>
      <c r="F1141" s="430"/>
      <c r="G1141" s="420">
        <f t="shared" ref="G1141:G1146" si="120">ROUND(D1141*F1141,2)</f>
        <v>0</v>
      </c>
    </row>
    <row r="1142" spans="1:7" ht="16.5" customHeight="1" x14ac:dyDescent="0.2">
      <c r="A1142" s="154"/>
      <c r="B1142" s="215"/>
      <c r="C1142" s="424"/>
      <c r="D1142" s="429"/>
      <c r="E1142" s="467"/>
      <c r="F1142" s="430"/>
      <c r="G1142" s="420">
        <f t="shared" si="120"/>
        <v>0</v>
      </c>
    </row>
    <row r="1143" spans="1:7" ht="16.5" customHeight="1" x14ac:dyDescent="0.2">
      <c r="A1143" s="154"/>
      <c r="B1143" s="215"/>
      <c r="C1143" s="424"/>
      <c r="D1143" s="429"/>
      <c r="E1143" s="467"/>
      <c r="F1143" s="430"/>
      <c r="G1143" s="420">
        <f t="shared" si="120"/>
        <v>0</v>
      </c>
    </row>
    <row r="1144" spans="1:7" ht="16.5" customHeight="1" x14ac:dyDescent="0.2">
      <c r="A1144" s="154"/>
      <c r="B1144" s="215"/>
      <c r="C1144" s="424"/>
      <c r="D1144" s="429"/>
      <c r="E1144" s="467"/>
      <c r="F1144" s="430"/>
      <c r="G1144" s="420">
        <f t="shared" si="120"/>
        <v>0</v>
      </c>
    </row>
    <row r="1145" spans="1:7" ht="16.5" customHeight="1" x14ac:dyDescent="0.2">
      <c r="A1145" s="154"/>
      <c r="B1145" s="215"/>
      <c r="C1145" s="424"/>
      <c r="D1145" s="429"/>
      <c r="E1145" s="467"/>
      <c r="F1145" s="430"/>
      <c r="G1145" s="420">
        <f t="shared" si="120"/>
        <v>0</v>
      </c>
    </row>
    <row r="1146" spans="1:7" ht="16.5" customHeight="1" x14ac:dyDescent="0.2">
      <c r="A1146" s="154"/>
      <c r="B1146" s="215"/>
      <c r="C1146" s="424"/>
      <c r="D1146" s="429"/>
      <c r="E1146" s="467"/>
      <c r="F1146" s="430"/>
      <c r="G1146" s="420">
        <f t="shared" si="120"/>
        <v>0</v>
      </c>
    </row>
    <row r="1147" spans="1:7" ht="16.5" customHeight="1" thickBot="1" x14ac:dyDescent="0.25">
      <c r="A1147" s="154"/>
      <c r="B1147" s="215"/>
      <c r="C1147" s="160"/>
      <c r="E1147" s="222"/>
      <c r="F1147" s="155"/>
      <c r="G1147" s="161"/>
    </row>
    <row r="1148" spans="1:7" ht="16.5" customHeight="1" thickBot="1" x14ac:dyDescent="0.25">
      <c r="A1148" s="154"/>
      <c r="C1148" s="421" t="s">
        <v>1700</v>
      </c>
      <c r="E1148" s="222">
        <f>SUMPRODUCT(D1137:D1146,E1137:E1146)</f>
        <v>0</v>
      </c>
      <c r="F1148" s="155" t="s">
        <v>1701</v>
      </c>
      <c r="G1148" s="422">
        <f>SUM(G1137:G1146)</f>
        <v>0</v>
      </c>
    </row>
    <row r="1149" spans="1:7" ht="16.5" customHeight="1" x14ac:dyDescent="0.2">
      <c r="A1149" s="154"/>
      <c r="B1149" s="215"/>
      <c r="C1149" s="421"/>
      <c r="D1149" s="222"/>
      <c r="E1149" s="157"/>
      <c r="F1149" s="155"/>
      <c r="G1149" s="224"/>
    </row>
    <row r="1150" spans="1:7" ht="16.5" customHeight="1" x14ac:dyDescent="0.2">
      <c r="A1150" s="154"/>
      <c r="B1150" s="215"/>
      <c r="C1150" s="155" t="s">
        <v>1702</v>
      </c>
      <c r="D1150" s="425"/>
      <c r="E1150" s="559" t="str">
        <f>CONCATENATE(G1132,"/día")</f>
        <v>0/día</v>
      </c>
      <c r="F1150" s="155"/>
      <c r="G1150" s="161"/>
    </row>
    <row r="1151" spans="1:7" ht="16.5" customHeight="1" x14ac:dyDescent="0.2">
      <c r="A1151" s="154"/>
      <c r="B1151" s="215"/>
      <c r="C1151" s="160"/>
      <c r="D1151" s="156"/>
      <c r="E1151" s="157"/>
      <c r="F1151" s="155"/>
      <c r="G1151" s="161"/>
    </row>
    <row r="1152" spans="1:7" ht="16.5" customHeight="1" x14ac:dyDescent="0.2">
      <c r="A1152" s="603" t="s">
        <v>681</v>
      </c>
      <c r="B1152" s="604"/>
      <c r="C1152" s="605" t="s">
        <v>0</v>
      </c>
      <c r="D1152" s="607" t="s">
        <v>1703</v>
      </c>
      <c r="E1152" s="607" t="s">
        <v>1715</v>
      </c>
      <c r="F1152" s="609" t="s">
        <v>1054</v>
      </c>
      <c r="G1152" s="611" t="s">
        <v>34</v>
      </c>
    </row>
    <row r="1153" spans="1:7" ht="16.5" customHeight="1" x14ac:dyDescent="0.2">
      <c r="A1153" s="163" t="s">
        <v>682</v>
      </c>
      <c r="B1153" s="164" t="s">
        <v>683</v>
      </c>
      <c r="C1153" s="606"/>
      <c r="D1153" s="608"/>
      <c r="E1153" s="608"/>
      <c r="F1153" s="610"/>
      <c r="G1153" s="612"/>
    </row>
    <row r="1154" spans="1:7" ht="16.5" customHeight="1" x14ac:dyDescent="0.2">
      <c r="A1154" s="165"/>
      <c r="B1154" s="160"/>
      <c r="C1154" s="167" t="s">
        <v>1704</v>
      </c>
      <c r="D1154" s="157"/>
      <c r="E1154" s="157"/>
      <c r="F1154" s="160"/>
      <c r="G1154" s="168"/>
    </row>
    <row r="1155" spans="1:7" ht="16.5" customHeight="1" x14ac:dyDescent="0.2">
      <c r="A1155" s="578" t="s">
        <v>1806</v>
      </c>
      <c r="B1155" s="418" t="str">
        <f t="shared" ref="B1155:B1164" si="121">IF(A1155=0,0,VLOOKUP(A1155,Tabla_Indices,2,FALSE))</f>
        <v>Equipo - Amortización de equipo</v>
      </c>
      <c r="C1155" s="424" t="s">
        <v>1821</v>
      </c>
      <c r="D1155" s="579">
        <f>C_Amortización_Equipo</f>
        <v>0</v>
      </c>
      <c r="E1155" s="472"/>
      <c r="F1155" s="468">
        <f>IF(C1155="",0,D1150)</f>
        <v>0</v>
      </c>
      <c r="G1155" s="426">
        <f>IF(F1155=0,0,ROUND(E1155/F1155,2))</f>
        <v>0</v>
      </c>
    </row>
    <row r="1156" spans="1:7" ht="16.5" customHeight="1" x14ac:dyDescent="0.2">
      <c r="A1156" s="578" t="s">
        <v>1806</v>
      </c>
      <c r="B1156" s="418" t="str">
        <f t="shared" si="121"/>
        <v>Equipo - Amortización de equipo</v>
      </c>
      <c r="C1156" s="424" t="s">
        <v>1811</v>
      </c>
      <c r="D1156" s="579">
        <f>C_Interés_Equipo</f>
        <v>0</v>
      </c>
      <c r="E1156" s="472"/>
      <c r="F1156" s="468">
        <f>IF(C1156="",0,D1150)</f>
        <v>0</v>
      </c>
      <c r="G1156" s="426">
        <f t="shared" ref="G1156:G1164" si="122">IF(F1156=0,0,ROUND(E1156/F1156,2))</f>
        <v>0</v>
      </c>
    </row>
    <row r="1157" spans="1:7" ht="16.5" customHeight="1" x14ac:dyDescent="0.2">
      <c r="A1157" s="578" t="s">
        <v>1807</v>
      </c>
      <c r="B1157" s="418" t="str">
        <f t="shared" si="121"/>
        <v xml:space="preserve">Accesorios y repuestos para máquinas de uso especial                 </v>
      </c>
      <c r="C1157" s="428" t="s">
        <v>1721</v>
      </c>
      <c r="D1157" s="579">
        <f>C_Reparaciones_Repuestos_Equipos</f>
        <v>0</v>
      </c>
      <c r="E1157" s="472"/>
      <c r="F1157" s="468">
        <f>IF(C1157="",0,D1150)</f>
        <v>0</v>
      </c>
      <c r="G1157" s="426">
        <f t="shared" si="122"/>
        <v>0</v>
      </c>
    </row>
    <row r="1158" spans="1:7" ht="16.5" customHeight="1" x14ac:dyDescent="0.2">
      <c r="A1158" s="578" t="s">
        <v>1809</v>
      </c>
      <c r="B1158" s="418" t="str">
        <f t="shared" si="121"/>
        <v xml:space="preserve">Gas oil                                                                </v>
      </c>
      <c r="C1158" s="428" t="s">
        <v>982</v>
      </c>
      <c r="D1158" s="579">
        <f>C_Combustible_Equipos</f>
        <v>0</v>
      </c>
      <c r="E1158" s="472"/>
      <c r="F1158" s="468">
        <f>IF(C1158="",0,D1150)</f>
        <v>0</v>
      </c>
      <c r="G1158" s="426">
        <f t="shared" si="122"/>
        <v>0</v>
      </c>
    </row>
    <row r="1159" spans="1:7" ht="16.5" customHeight="1" x14ac:dyDescent="0.2">
      <c r="A1159" s="578" t="s">
        <v>1810</v>
      </c>
      <c r="B1159" s="418" t="str">
        <f t="shared" si="121"/>
        <v xml:space="preserve">Aceites lubricantes                                                    </v>
      </c>
      <c r="C1159" s="428" t="s">
        <v>1808</v>
      </c>
      <c r="D1159" s="579">
        <f>C_Lubricantes_Equipos</f>
        <v>0</v>
      </c>
      <c r="E1159" s="472"/>
      <c r="F1159" s="468">
        <f>IF(C1159="",0,D1150)</f>
        <v>0</v>
      </c>
      <c r="G1159" s="426">
        <f t="shared" si="122"/>
        <v>0</v>
      </c>
    </row>
    <row r="1160" spans="1:7" ht="16.5" customHeight="1" x14ac:dyDescent="0.2">
      <c r="A1160" s="578"/>
      <c r="B1160" s="418">
        <f t="shared" si="121"/>
        <v>0</v>
      </c>
      <c r="C1160" s="428"/>
      <c r="D1160" s="471"/>
      <c r="E1160" s="430"/>
      <c r="F1160" s="468">
        <f>IF(C1160="",0,D1150)</f>
        <v>0</v>
      </c>
      <c r="G1160" s="426">
        <f t="shared" si="122"/>
        <v>0</v>
      </c>
    </row>
    <row r="1161" spans="1:7" ht="16.5" customHeight="1" x14ac:dyDescent="0.2">
      <c r="A1161" s="578"/>
      <c r="B1161" s="418">
        <f t="shared" si="121"/>
        <v>0</v>
      </c>
      <c r="C1161" s="428"/>
      <c r="D1161" s="425"/>
      <c r="E1161" s="471"/>
      <c r="F1161" s="468">
        <f>IF(C1161="",0,D1150)</f>
        <v>0</v>
      </c>
      <c r="G1161" s="426">
        <f t="shared" si="122"/>
        <v>0</v>
      </c>
    </row>
    <row r="1162" spans="1:7" ht="16.5" customHeight="1" x14ac:dyDescent="0.2">
      <c r="A1162" s="578"/>
      <c r="B1162" s="418">
        <f t="shared" si="121"/>
        <v>0</v>
      </c>
      <c r="C1162" s="428"/>
      <c r="D1162" s="425"/>
      <c r="E1162" s="471"/>
      <c r="F1162" s="468">
        <f>IF(C1162="",0,D1150)</f>
        <v>0</v>
      </c>
      <c r="G1162" s="426">
        <f t="shared" si="122"/>
        <v>0</v>
      </c>
    </row>
    <row r="1163" spans="1:7" ht="16.5" customHeight="1" x14ac:dyDescent="0.2">
      <c r="A1163" s="578"/>
      <c r="B1163" s="418">
        <f t="shared" si="121"/>
        <v>0</v>
      </c>
      <c r="C1163" s="428"/>
      <c r="D1163" s="425"/>
      <c r="E1163" s="429"/>
      <c r="F1163" s="468">
        <f>IF(C1163="",0,D1150)</f>
        <v>0</v>
      </c>
      <c r="G1163" s="426">
        <f t="shared" si="122"/>
        <v>0</v>
      </c>
    </row>
    <row r="1164" spans="1:7" ht="16.5" customHeight="1" x14ac:dyDescent="0.2">
      <c r="A1164" s="578"/>
      <c r="B1164" s="418">
        <f t="shared" si="121"/>
        <v>0</v>
      </c>
      <c r="C1164" s="424"/>
      <c r="D1164" s="425"/>
      <c r="E1164" s="429"/>
      <c r="F1164" s="468">
        <f>IF(C1164="",0,D1150)</f>
        <v>0</v>
      </c>
      <c r="G1164" s="426">
        <f t="shared" si="122"/>
        <v>0</v>
      </c>
    </row>
    <row r="1165" spans="1:7" ht="16.5" customHeight="1" x14ac:dyDescent="0.2">
      <c r="A1165" s="169"/>
      <c r="B1165" s="156"/>
      <c r="C1165" s="160"/>
      <c r="D1165" s="156"/>
      <c r="E1165" s="157"/>
      <c r="F1165" s="166" t="s">
        <v>35</v>
      </c>
      <c r="G1165" s="431">
        <f>SUBTOTAL(9,G1155:G1164)</f>
        <v>0</v>
      </c>
    </row>
    <row r="1166" spans="1:7" ht="16.5" customHeight="1" x14ac:dyDescent="0.2">
      <c r="A1166" s="165"/>
      <c r="B1166" s="160"/>
      <c r="C1166" s="167" t="s">
        <v>821</v>
      </c>
      <c r="D1166" s="156"/>
      <c r="E1166" s="157"/>
      <c r="F1166" s="158"/>
      <c r="G1166" s="168"/>
    </row>
    <row r="1167" spans="1:7" ht="16.5" customHeight="1" x14ac:dyDescent="0.2">
      <c r="A1167" s="603" t="s">
        <v>681</v>
      </c>
      <c r="B1167" s="604"/>
      <c r="C1167" s="605" t="s">
        <v>0</v>
      </c>
      <c r="D1167" s="607" t="s">
        <v>32</v>
      </c>
      <c r="E1167" s="607" t="s">
        <v>1715</v>
      </c>
      <c r="F1167" s="609" t="s">
        <v>1054</v>
      </c>
      <c r="G1167" s="611" t="s">
        <v>34</v>
      </c>
    </row>
    <row r="1168" spans="1:7" ht="16.5" customHeight="1" x14ac:dyDescent="0.2">
      <c r="A1168" s="163" t="s">
        <v>682</v>
      </c>
      <c r="B1168" s="164" t="s">
        <v>683</v>
      </c>
      <c r="C1168" s="606"/>
      <c r="D1168" s="608"/>
      <c r="E1168" s="608"/>
      <c r="F1168" s="610"/>
      <c r="G1168" s="612"/>
    </row>
    <row r="1169" spans="1:7" ht="16.5" customHeight="1" x14ac:dyDescent="0.2">
      <c r="A1169" s="423" t="s">
        <v>1822</v>
      </c>
      <c r="B1169" s="418" t="str">
        <f t="shared" ref="B1169:B1175" si="123">IF(A1169=0,0,VLOOKUP(A1169,Tabla_Indices,2,FALSE))</f>
        <v>Oficial Especializado</v>
      </c>
      <c r="C1169" s="427" t="s">
        <v>1723</v>
      </c>
      <c r="D1169" s="425"/>
      <c r="E1169" s="429"/>
      <c r="F1169" s="419">
        <f>D1150</f>
        <v>0</v>
      </c>
      <c r="G1169" s="432">
        <f>IF(F1169=0,0,ROUND(D1169*E1169/F1169,2))</f>
        <v>0</v>
      </c>
    </row>
    <row r="1170" spans="1:7" ht="16.5" customHeight="1" x14ac:dyDescent="0.2">
      <c r="A1170" s="423" t="s">
        <v>1823</v>
      </c>
      <c r="B1170" s="418" t="str">
        <f t="shared" si="123"/>
        <v xml:space="preserve">Oficial </v>
      </c>
      <c r="C1170" s="424" t="s">
        <v>1724</v>
      </c>
      <c r="D1170" s="425"/>
      <c r="E1170" s="429"/>
      <c r="F1170" s="419">
        <f>D1150</f>
        <v>0</v>
      </c>
      <c r="G1170" s="432">
        <f t="shared" ref="G1170:G1175" si="124">IF(F1170=0,0,ROUND(D1170*E1170/F1170,2))</f>
        <v>0</v>
      </c>
    </row>
    <row r="1171" spans="1:7" ht="16.5" customHeight="1" x14ac:dyDescent="0.2">
      <c r="A1171" s="423" t="s">
        <v>1824</v>
      </c>
      <c r="B1171" s="418" t="str">
        <f t="shared" si="123"/>
        <v>Ayudante</v>
      </c>
      <c r="C1171" s="424" t="s">
        <v>1725</v>
      </c>
      <c r="D1171" s="425"/>
      <c r="E1171" s="429"/>
      <c r="F1171" s="419">
        <f>D1150</f>
        <v>0</v>
      </c>
      <c r="G1171" s="432">
        <f t="shared" si="124"/>
        <v>0</v>
      </c>
    </row>
    <row r="1172" spans="1:7" ht="16.5" customHeight="1" x14ac:dyDescent="0.2">
      <c r="A1172" s="423" t="s">
        <v>1824</v>
      </c>
      <c r="B1172" s="418" t="str">
        <f t="shared" si="123"/>
        <v>Ayudante</v>
      </c>
      <c r="C1172" s="424" t="s">
        <v>825</v>
      </c>
      <c r="D1172" s="425"/>
      <c r="E1172" s="429"/>
      <c r="F1172" s="419">
        <f>D1150</f>
        <v>0</v>
      </c>
      <c r="G1172" s="432">
        <f t="shared" si="124"/>
        <v>0</v>
      </c>
    </row>
    <row r="1173" spans="1:7" ht="16.5" customHeight="1" x14ac:dyDescent="0.2">
      <c r="A1173" s="423"/>
      <c r="B1173" s="418">
        <f t="shared" si="123"/>
        <v>0</v>
      </c>
      <c r="C1173" s="424"/>
      <c r="D1173" s="425"/>
      <c r="E1173" s="429"/>
      <c r="F1173" s="419"/>
      <c r="G1173" s="432">
        <f t="shared" si="124"/>
        <v>0</v>
      </c>
    </row>
    <row r="1174" spans="1:7" ht="16.5" customHeight="1" x14ac:dyDescent="0.2">
      <c r="A1174" s="423" t="s">
        <v>1825</v>
      </c>
      <c r="B1174" s="418" t="str">
        <f t="shared" si="123"/>
        <v>Sereno</v>
      </c>
      <c r="C1174" s="424" t="s">
        <v>1726</v>
      </c>
      <c r="D1174" s="433"/>
      <c r="E1174" s="571"/>
      <c r="F1174" s="419">
        <f>D1150</f>
        <v>0</v>
      </c>
      <c r="G1174" s="432">
        <f t="shared" si="124"/>
        <v>0</v>
      </c>
    </row>
    <row r="1175" spans="1:7" ht="16.5" customHeight="1" x14ac:dyDescent="0.2">
      <c r="A1175" s="423"/>
      <c r="B1175" s="418">
        <f t="shared" si="123"/>
        <v>0</v>
      </c>
      <c r="C1175" s="418"/>
      <c r="D1175" s="469"/>
      <c r="E1175" s="419"/>
      <c r="F1175" s="419">
        <f>D1150</f>
        <v>0</v>
      </c>
      <c r="G1175" s="432">
        <f t="shared" si="124"/>
        <v>0</v>
      </c>
    </row>
    <row r="1176" spans="1:7" ht="16.5" customHeight="1" x14ac:dyDescent="0.2">
      <c r="A1176" s="169"/>
      <c r="B1176" s="156"/>
      <c r="C1176" s="160"/>
      <c r="D1176" s="156"/>
      <c r="E1176" s="157"/>
      <c r="F1176" s="166" t="s">
        <v>36</v>
      </c>
      <c r="G1176" s="434">
        <f>SUBTOTAL(9,G1169:G1175)</f>
        <v>0</v>
      </c>
    </row>
    <row r="1177" spans="1:7" ht="16.5" customHeight="1" x14ac:dyDescent="0.2">
      <c r="A1177" s="165"/>
      <c r="B1177" s="160"/>
      <c r="C1177" s="167" t="s">
        <v>1705</v>
      </c>
      <c r="D1177" s="156"/>
      <c r="E1177" s="157"/>
      <c r="F1177" s="158"/>
      <c r="G1177" s="168"/>
    </row>
    <row r="1178" spans="1:7" ht="16.5" customHeight="1" x14ac:dyDescent="0.2">
      <c r="A1178" s="603" t="s">
        <v>681</v>
      </c>
      <c r="B1178" s="604"/>
      <c r="C1178" s="605" t="s">
        <v>0</v>
      </c>
      <c r="D1178" s="605" t="s">
        <v>31</v>
      </c>
      <c r="E1178" s="607" t="s">
        <v>32</v>
      </c>
      <c r="F1178" s="609" t="s">
        <v>33</v>
      </c>
      <c r="G1178" s="611" t="s">
        <v>34</v>
      </c>
    </row>
    <row r="1179" spans="1:7" ht="16.5" customHeight="1" x14ac:dyDescent="0.2">
      <c r="A1179" s="163" t="s">
        <v>682</v>
      </c>
      <c r="B1179" s="164" t="s">
        <v>683</v>
      </c>
      <c r="C1179" s="606"/>
      <c r="D1179" s="606"/>
      <c r="E1179" s="608"/>
      <c r="F1179" s="610"/>
      <c r="G1179" s="612"/>
    </row>
    <row r="1180" spans="1:7" ht="16.5" customHeight="1" x14ac:dyDescent="0.2">
      <c r="A1180" s="423"/>
      <c r="B1180" s="418">
        <f t="shared" ref="B1180:B1190" si="125">IF(A1180=0,0,VLOOKUP(A1180,Tabla_Indices,2,FALSE))</f>
        <v>0</v>
      </c>
      <c r="C1180" s="424"/>
      <c r="D1180" s="425"/>
      <c r="E1180" s="429"/>
      <c r="F1180" s="430"/>
      <c r="G1180" s="432">
        <f>ROUND(E1180*F1180,2)</f>
        <v>0</v>
      </c>
    </row>
    <row r="1181" spans="1:7" ht="16.5" customHeight="1" x14ac:dyDescent="0.2">
      <c r="A1181" s="423"/>
      <c r="B1181" s="418">
        <f t="shared" si="125"/>
        <v>0</v>
      </c>
      <c r="C1181" s="424"/>
      <c r="D1181" s="425"/>
      <c r="E1181" s="429"/>
      <c r="F1181" s="430"/>
      <c r="G1181" s="432">
        <f t="shared" ref="G1181:G1190" si="126">ROUND(E1181*F1181,2)</f>
        <v>0</v>
      </c>
    </row>
    <row r="1182" spans="1:7" ht="16.5" customHeight="1" x14ac:dyDescent="0.2">
      <c r="A1182" s="423"/>
      <c r="B1182" s="418">
        <f t="shared" si="125"/>
        <v>0</v>
      </c>
      <c r="C1182" s="424"/>
      <c r="D1182" s="425"/>
      <c r="E1182" s="429"/>
      <c r="F1182" s="430"/>
      <c r="G1182" s="432">
        <f t="shared" si="126"/>
        <v>0</v>
      </c>
    </row>
    <row r="1183" spans="1:7" ht="16.5" customHeight="1" x14ac:dyDescent="0.2">
      <c r="A1183" s="423"/>
      <c r="B1183" s="418">
        <f t="shared" si="125"/>
        <v>0</v>
      </c>
      <c r="C1183" s="424"/>
      <c r="D1183" s="425"/>
      <c r="E1183" s="429"/>
      <c r="F1183" s="430"/>
      <c r="G1183" s="432">
        <f t="shared" si="126"/>
        <v>0</v>
      </c>
    </row>
    <row r="1184" spans="1:7" ht="16.5" customHeight="1" x14ac:dyDescent="0.2">
      <c r="A1184" s="423"/>
      <c r="B1184" s="418">
        <f t="shared" si="125"/>
        <v>0</v>
      </c>
      <c r="C1184" s="424"/>
      <c r="D1184" s="425"/>
      <c r="E1184" s="429"/>
      <c r="F1184" s="430"/>
      <c r="G1184" s="432">
        <f t="shared" si="126"/>
        <v>0</v>
      </c>
    </row>
    <row r="1185" spans="1:7" ht="16.5" customHeight="1" x14ac:dyDescent="0.2">
      <c r="A1185" s="423"/>
      <c r="B1185" s="418">
        <f t="shared" si="125"/>
        <v>0</v>
      </c>
      <c r="C1185" s="424"/>
      <c r="D1185" s="425"/>
      <c r="E1185" s="435"/>
      <c r="F1185" s="430"/>
      <c r="G1185" s="432">
        <f t="shared" si="126"/>
        <v>0</v>
      </c>
    </row>
    <row r="1186" spans="1:7" ht="16.5" customHeight="1" x14ac:dyDescent="0.2">
      <c r="A1186" s="423"/>
      <c r="B1186" s="418">
        <f t="shared" si="125"/>
        <v>0</v>
      </c>
      <c r="C1186" s="424"/>
      <c r="D1186" s="425"/>
      <c r="E1186" s="429"/>
      <c r="F1186" s="430"/>
      <c r="G1186" s="432">
        <f t="shared" si="126"/>
        <v>0</v>
      </c>
    </row>
    <row r="1187" spans="1:7" ht="16.5" customHeight="1" x14ac:dyDescent="0.2">
      <c r="A1187" s="423"/>
      <c r="B1187" s="418">
        <f t="shared" si="125"/>
        <v>0</v>
      </c>
      <c r="C1187" s="424"/>
      <c r="D1187" s="425"/>
      <c r="E1187" s="429"/>
      <c r="F1187" s="430"/>
      <c r="G1187" s="432">
        <f t="shared" si="126"/>
        <v>0</v>
      </c>
    </row>
    <row r="1188" spans="1:7" ht="16.5" customHeight="1" x14ac:dyDescent="0.2">
      <c r="A1188" s="423"/>
      <c r="B1188" s="418">
        <f t="shared" si="125"/>
        <v>0</v>
      </c>
      <c r="C1188" s="424"/>
      <c r="D1188" s="425"/>
      <c r="E1188" s="429"/>
      <c r="F1188" s="430"/>
      <c r="G1188" s="432">
        <f t="shared" si="126"/>
        <v>0</v>
      </c>
    </row>
    <row r="1189" spans="1:7" ht="16.5" customHeight="1" x14ac:dyDescent="0.2">
      <c r="A1189" s="423"/>
      <c r="B1189" s="418">
        <f t="shared" si="125"/>
        <v>0</v>
      </c>
      <c r="C1189" s="424"/>
      <c r="D1189" s="425"/>
      <c r="E1189" s="429"/>
      <c r="F1189" s="430"/>
      <c r="G1189" s="432">
        <f t="shared" si="126"/>
        <v>0</v>
      </c>
    </row>
    <row r="1190" spans="1:7" ht="16.5" customHeight="1" x14ac:dyDescent="0.2">
      <c r="A1190" s="423"/>
      <c r="B1190" s="418">
        <f t="shared" si="125"/>
        <v>0</v>
      </c>
      <c r="C1190" s="424"/>
      <c r="D1190" s="425"/>
      <c r="E1190" s="429"/>
      <c r="F1190" s="430"/>
      <c r="G1190" s="432">
        <f t="shared" si="126"/>
        <v>0</v>
      </c>
    </row>
    <row r="1191" spans="1:7" ht="16.5" customHeight="1" x14ac:dyDescent="0.2">
      <c r="A1191" s="165"/>
      <c r="B1191" s="160"/>
      <c r="C1191" s="160"/>
      <c r="D1191" s="156"/>
      <c r="E1191" s="157"/>
      <c r="F1191" s="166" t="s">
        <v>37</v>
      </c>
      <c r="G1191" s="436">
        <f>SUBTOTAL(9,G1180:G1190)</f>
        <v>0</v>
      </c>
    </row>
    <row r="1192" spans="1:7" ht="16.5" customHeight="1" x14ac:dyDescent="0.2">
      <c r="A1192" s="165"/>
      <c r="B1192" s="160"/>
      <c r="C1192" s="167" t="s">
        <v>1706</v>
      </c>
      <c r="D1192" s="156"/>
      <c r="E1192" s="157"/>
      <c r="F1192" s="158"/>
      <c r="G1192" s="168"/>
    </row>
    <row r="1193" spans="1:7" ht="16.5" customHeight="1" x14ac:dyDescent="0.2">
      <c r="A1193" s="603" t="s">
        <v>681</v>
      </c>
      <c r="B1193" s="604"/>
      <c r="C1193" s="605" t="s">
        <v>0</v>
      </c>
      <c r="D1193" s="605" t="s">
        <v>31</v>
      </c>
      <c r="E1193" s="607" t="s">
        <v>32</v>
      </c>
      <c r="F1193" s="609" t="s">
        <v>33</v>
      </c>
      <c r="G1193" s="611" t="s">
        <v>34</v>
      </c>
    </row>
    <row r="1194" spans="1:7" ht="16.5" customHeight="1" x14ac:dyDescent="0.2">
      <c r="A1194" s="163" t="s">
        <v>682</v>
      </c>
      <c r="B1194" s="164" t="s">
        <v>683</v>
      </c>
      <c r="C1194" s="606"/>
      <c r="D1194" s="606"/>
      <c r="E1194" s="608"/>
      <c r="F1194" s="610"/>
      <c r="G1194" s="612"/>
    </row>
    <row r="1195" spans="1:7" ht="16.5" customHeight="1" x14ac:dyDescent="0.2">
      <c r="A1195" s="423"/>
      <c r="B1195" s="418">
        <f>IF(A1195=0,0,VLOOKUP(A1195,Tabla_Indices,2,FALSE))</f>
        <v>0</v>
      </c>
      <c r="C1195" s="424"/>
      <c r="D1195" s="425"/>
      <c r="E1195" s="429"/>
      <c r="F1195" s="430"/>
      <c r="G1195" s="432">
        <f>ROUND(E1195*F1195,2)</f>
        <v>0</v>
      </c>
    </row>
    <row r="1196" spans="1:7" ht="16.5" customHeight="1" x14ac:dyDescent="0.2">
      <c r="A1196" s="423"/>
      <c r="B1196" s="418">
        <f>IF(A1196=0,0,VLOOKUP(A1196,Tabla_Indices,2,FALSE))</f>
        <v>0</v>
      </c>
      <c r="C1196" s="424"/>
      <c r="D1196" s="425"/>
      <c r="E1196" s="435"/>
      <c r="F1196" s="430"/>
      <c r="G1196" s="432">
        <f t="shared" ref="G1196" si="127">ROUND(E1196*F1196,2)</f>
        <v>0</v>
      </c>
    </row>
    <row r="1197" spans="1:7" ht="16.5" customHeight="1" x14ac:dyDescent="0.2">
      <c r="A1197" s="165"/>
      <c r="B1197" s="160"/>
      <c r="C1197" s="160"/>
      <c r="D1197" s="156"/>
      <c r="E1197" s="157"/>
      <c r="F1197" s="166" t="s">
        <v>1707</v>
      </c>
      <c r="G1197" s="436">
        <f>SUBTOTAL(9,G1195:G1196)</f>
        <v>0</v>
      </c>
    </row>
    <row r="1198" spans="1:7" ht="16.5" customHeight="1" thickBot="1" x14ac:dyDescent="0.25">
      <c r="A1198" s="170"/>
      <c r="B1198" s="171"/>
      <c r="C1198" s="172"/>
      <c r="D1198" s="171"/>
      <c r="E1198" s="173"/>
      <c r="F1198" s="174"/>
      <c r="G1198" s="175"/>
    </row>
    <row r="1199" spans="1:7" ht="16.5" customHeight="1" thickBot="1" x14ac:dyDescent="0.25">
      <c r="A1199" s="202">
        <f>B1132</f>
        <v>16</v>
      </c>
      <c r="B1199" s="201">
        <f>C1132</f>
        <v>0</v>
      </c>
      <c r="C1199" s="225"/>
      <c r="D1199" s="225" t="s">
        <v>38</v>
      </c>
      <c r="E1199" s="226"/>
      <c r="F1199" s="437" t="str">
        <f>CONCATENATE("$/",G1132)</f>
        <v>$/0</v>
      </c>
      <c r="G1199" s="438">
        <f>SUBTOTAL(9,G1155:G1198)</f>
        <v>0</v>
      </c>
    </row>
    <row r="1200" spans="1:7" ht="16.5" customHeight="1" thickTop="1" thickBot="1" x14ac:dyDescent="0.25"/>
    <row r="1201" spans="1:7" ht="16.5" customHeight="1" thickTop="1" x14ac:dyDescent="0.2">
      <c r="A1201" s="613" t="s">
        <v>40</v>
      </c>
      <c r="B1201" s="614"/>
      <c r="C1201" s="614"/>
      <c r="D1201" s="614"/>
      <c r="E1201" s="614"/>
      <c r="F1201" s="614"/>
      <c r="G1201" s="615"/>
    </row>
    <row r="1202" spans="1:7" ht="16.5" customHeight="1" x14ac:dyDescent="0.2">
      <c r="A1202" s="146" t="s">
        <v>819</v>
      </c>
      <c r="B1202" s="147" t="str">
        <f>Comitente</f>
        <v>DIRECCIÓN PROVINCIAL DE VIALIDAD</v>
      </c>
      <c r="C1202" s="148"/>
      <c r="D1202" s="223"/>
      <c r="E1202" s="223"/>
      <c r="F1202" s="150"/>
      <c r="G1202" s="151"/>
    </row>
    <row r="1203" spans="1:7" ht="16.5" customHeight="1" x14ac:dyDescent="0.2">
      <c r="A1203" s="146" t="s">
        <v>820</v>
      </c>
      <c r="B1203" s="147">
        <f>Contratista</f>
        <v>0</v>
      </c>
      <c r="C1203" s="152"/>
      <c r="D1203" s="152"/>
      <c r="E1203" s="152"/>
      <c r="F1203" s="147"/>
      <c r="G1203" s="153"/>
    </row>
    <row r="1204" spans="1:7" ht="16.5" customHeight="1" x14ac:dyDescent="0.2">
      <c r="A1204" s="146" t="s">
        <v>28</v>
      </c>
      <c r="B1204" s="147">
        <f>Obra</f>
        <v>0</v>
      </c>
      <c r="C1204" s="152"/>
      <c r="D1204" s="152"/>
      <c r="E1204" s="152"/>
      <c r="F1204" s="147" t="s">
        <v>41</v>
      </c>
      <c r="G1204" s="153">
        <f>Fecha_Base</f>
        <v>0</v>
      </c>
    </row>
    <row r="1205" spans="1:7" ht="16.5" customHeight="1" x14ac:dyDescent="0.2">
      <c r="A1205" s="154" t="s">
        <v>818</v>
      </c>
      <c r="B1205" s="155">
        <f>Ubicación</f>
        <v>0</v>
      </c>
      <c r="C1205" s="155"/>
      <c r="D1205" s="156"/>
      <c r="E1205" s="157"/>
      <c r="F1205" s="158"/>
      <c r="G1205" s="159"/>
    </row>
    <row r="1206" spans="1:7" ht="16.5" customHeight="1" x14ac:dyDescent="0.2">
      <c r="A1206" s="154" t="s">
        <v>42</v>
      </c>
      <c r="B1206" s="470"/>
      <c r="C1206" s="160" t="str">
        <f>IF(B1206="","",VLOOKUP(B1206,Tabla_CyP,2,FALSE))</f>
        <v/>
      </c>
      <c r="E1206" s="157"/>
      <c r="F1206" s="158"/>
      <c r="G1206" s="159"/>
    </row>
    <row r="1207" spans="1:7" ht="16.5" customHeight="1" x14ac:dyDescent="0.2">
      <c r="A1207" s="154" t="s">
        <v>29</v>
      </c>
      <c r="B1207" s="570">
        <v>17</v>
      </c>
      <c r="C1207" s="160">
        <f>IF(B1207=0,"",VLOOKUP(B1207,Tabla_CyP,2,FALSE))</f>
        <v>0</v>
      </c>
      <c r="D1207" s="156"/>
      <c r="E1207" s="157"/>
      <c r="F1207" s="155" t="s">
        <v>30</v>
      </c>
      <c r="G1207" s="161">
        <f>IF(B1207=0,"",VLOOKUP(B1207,Tabla_CyP,4,FALSE))</f>
        <v>0</v>
      </c>
    </row>
    <row r="1208" spans="1:7" ht="16.5" customHeight="1" x14ac:dyDescent="0.2">
      <c r="A1208" s="154"/>
      <c r="B1208" s="155"/>
      <c r="C1208" s="160"/>
      <c r="D1208" s="156"/>
      <c r="E1208" s="157"/>
      <c r="F1208" s="160"/>
      <c r="G1208" s="162"/>
    </row>
    <row r="1209" spans="1:7" ht="16.5" customHeight="1" x14ac:dyDescent="0.2">
      <c r="A1209" s="412"/>
      <c r="B1209" s="149"/>
      <c r="C1209" s="413" t="s">
        <v>1695</v>
      </c>
      <c r="D1209" s="149"/>
      <c r="E1209" s="149"/>
      <c r="F1209" s="149"/>
      <c r="G1209" s="414"/>
    </row>
    <row r="1210" spans="1:7" ht="16.5" customHeight="1" x14ac:dyDescent="0.2">
      <c r="A1210" s="154"/>
      <c r="B1210" s="215"/>
      <c r="C1210" s="160"/>
      <c r="D1210" s="156"/>
      <c r="E1210" s="157"/>
      <c r="F1210" s="155"/>
      <c r="G1210" s="161"/>
    </row>
    <row r="1211" spans="1:7" ht="16.5" customHeight="1" x14ac:dyDescent="0.2">
      <c r="A1211" s="154"/>
      <c r="B1211" s="215"/>
      <c r="C1211" s="415" t="s">
        <v>1696</v>
      </c>
      <c r="D1211" s="416" t="s">
        <v>32</v>
      </c>
      <c r="E1211" s="416" t="s">
        <v>1697</v>
      </c>
      <c r="F1211" s="416" t="s">
        <v>1698</v>
      </c>
      <c r="G1211" s="417" t="s">
        <v>1699</v>
      </c>
    </row>
    <row r="1212" spans="1:7" ht="16.5" customHeight="1" x14ac:dyDescent="0.2">
      <c r="A1212" s="154"/>
      <c r="B1212" s="215"/>
      <c r="C1212" s="424"/>
      <c r="D1212" s="429"/>
      <c r="E1212" s="467"/>
      <c r="F1212" s="430"/>
      <c r="G1212" s="420">
        <f>ROUND(D1212*F1212,2)</f>
        <v>0</v>
      </c>
    </row>
    <row r="1213" spans="1:7" ht="16.5" customHeight="1" x14ac:dyDescent="0.2">
      <c r="A1213" s="154"/>
      <c r="B1213" s="215"/>
      <c r="C1213" s="424"/>
      <c r="D1213" s="429"/>
      <c r="E1213" s="467"/>
      <c r="F1213" s="430"/>
      <c r="G1213" s="420">
        <f>ROUND(D1213*F1213,2)</f>
        <v>0</v>
      </c>
    </row>
    <row r="1214" spans="1:7" ht="16.5" customHeight="1" x14ac:dyDescent="0.2">
      <c r="A1214" s="154"/>
      <c r="B1214" s="215"/>
      <c r="C1214" s="424"/>
      <c r="D1214" s="429"/>
      <c r="E1214" s="467"/>
      <c r="F1214" s="430"/>
      <c r="G1214" s="420">
        <f>ROUND(D1214*F1214,2)</f>
        <v>0</v>
      </c>
    </row>
    <row r="1215" spans="1:7" ht="16.5" customHeight="1" x14ac:dyDescent="0.2">
      <c r="A1215" s="154"/>
      <c r="B1215" s="215"/>
      <c r="C1215" s="424"/>
      <c r="D1215" s="429"/>
      <c r="E1215" s="467"/>
      <c r="F1215" s="430"/>
      <c r="G1215" s="420">
        <f>ROUND(D1215*F1215,2)</f>
        <v>0</v>
      </c>
    </row>
    <row r="1216" spans="1:7" ht="16.5" customHeight="1" x14ac:dyDescent="0.2">
      <c r="A1216" s="154"/>
      <c r="B1216" s="215"/>
      <c r="C1216" s="424"/>
      <c r="D1216" s="429"/>
      <c r="E1216" s="467"/>
      <c r="F1216" s="430"/>
      <c r="G1216" s="420">
        <f t="shared" ref="G1216:G1221" si="128">ROUND(D1216*F1216,2)</f>
        <v>0</v>
      </c>
    </row>
    <row r="1217" spans="1:7" ht="16.5" customHeight="1" x14ac:dyDescent="0.2">
      <c r="A1217" s="154"/>
      <c r="B1217" s="215"/>
      <c r="C1217" s="424"/>
      <c r="D1217" s="429"/>
      <c r="E1217" s="467"/>
      <c r="F1217" s="430"/>
      <c r="G1217" s="420">
        <f t="shared" si="128"/>
        <v>0</v>
      </c>
    </row>
    <row r="1218" spans="1:7" ht="16.5" customHeight="1" x14ac:dyDescent="0.2">
      <c r="A1218" s="154"/>
      <c r="B1218" s="215"/>
      <c r="C1218" s="424"/>
      <c r="D1218" s="429"/>
      <c r="E1218" s="467"/>
      <c r="F1218" s="430"/>
      <c r="G1218" s="420">
        <f t="shared" si="128"/>
        <v>0</v>
      </c>
    </row>
    <row r="1219" spans="1:7" ht="16.5" customHeight="1" x14ac:dyDescent="0.2">
      <c r="A1219" s="154"/>
      <c r="B1219" s="215"/>
      <c r="C1219" s="424"/>
      <c r="D1219" s="429"/>
      <c r="E1219" s="467"/>
      <c r="F1219" s="430"/>
      <c r="G1219" s="420">
        <f t="shared" si="128"/>
        <v>0</v>
      </c>
    </row>
    <row r="1220" spans="1:7" ht="16.5" customHeight="1" x14ac:dyDescent="0.2">
      <c r="A1220" s="154"/>
      <c r="B1220" s="215"/>
      <c r="C1220" s="424"/>
      <c r="D1220" s="429"/>
      <c r="E1220" s="467"/>
      <c r="F1220" s="430"/>
      <c r="G1220" s="420">
        <f t="shared" si="128"/>
        <v>0</v>
      </c>
    </row>
    <row r="1221" spans="1:7" ht="16.5" customHeight="1" x14ac:dyDescent="0.2">
      <c r="A1221" s="154"/>
      <c r="B1221" s="215"/>
      <c r="C1221" s="424"/>
      <c r="D1221" s="429"/>
      <c r="E1221" s="467"/>
      <c r="F1221" s="430"/>
      <c r="G1221" s="420">
        <f t="shared" si="128"/>
        <v>0</v>
      </c>
    </row>
    <row r="1222" spans="1:7" ht="16.5" customHeight="1" thickBot="1" x14ac:dyDescent="0.25">
      <c r="A1222" s="154"/>
      <c r="B1222" s="215"/>
      <c r="C1222" s="160"/>
      <c r="E1222" s="222"/>
      <c r="F1222" s="155"/>
      <c r="G1222" s="161"/>
    </row>
    <row r="1223" spans="1:7" ht="16.5" customHeight="1" thickBot="1" x14ac:dyDescent="0.25">
      <c r="A1223" s="154"/>
      <c r="C1223" s="421" t="s">
        <v>1700</v>
      </c>
      <c r="E1223" s="222">
        <f>SUMPRODUCT(D1212:D1221,E1212:E1221)</f>
        <v>0</v>
      </c>
      <c r="F1223" s="155" t="s">
        <v>1701</v>
      </c>
      <c r="G1223" s="422">
        <f>SUM(G1212:G1221)</f>
        <v>0</v>
      </c>
    </row>
    <row r="1224" spans="1:7" ht="16.5" customHeight="1" x14ac:dyDescent="0.2">
      <c r="A1224" s="154"/>
      <c r="B1224" s="215"/>
      <c r="C1224" s="421"/>
      <c r="D1224" s="222"/>
      <c r="E1224" s="157"/>
      <c r="F1224" s="155"/>
      <c r="G1224" s="224"/>
    </row>
    <row r="1225" spans="1:7" ht="16.5" customHeight="1" x14ac:dyDescent="0.2">
      <c r="A1225" s="154"/>
      <c r="B1225" s="215"/>
      <c r="C1225" s="155" t="s">
        <v>1702</v>
      </c>
      <c r="D1225" s="425"/>
      <c r="E1225" s="559" t="str">
        <f>CONCATENATE(G1207,"/día")</f>
        <v>0/día</v>
      </c>
      <c r="F1225" s="155"/>
      <c r="G1225" s="161"/>
    </row>
    <row r="1226" spans="1:7" ht="16.5" customHeight="1" x14ac:dyDescent="0.2">
      <c r="A1226" s="154"/>
      <c r="B1226" s="215"/>
      <c r="C1226" s="160"/>
      <c r="D1226" s="156"/>
      <c r="E1226" s="157"/>
      <c r="F1226" s="155"/>
      <c r="G1226" s="161"/>
    </row>
    <row r="1227" spans="1:7" ht="16.5" customHeight="1" x14ac:dyDescent="0.2">
      <c r="A1227" s="603" t="s">
        <v>681</v>
      </c>
      <c r="B1227" s="604"/>
      <c r="C1227" s="605" t="s">
        <v>0</v>
      </c>
      <c r="D1227" s="607" t="s">
        <v>1703</v>
      </c>
      <c r="E1227" s="607" t="s">
        <v>1715</v>
      </c>
      <c r="F1227" s="609" t="s">
        <v>1054</v>
      </c>
      <c r="G1227" s="611" t="s">
        <v>34</v>
      </c>
    </row>
    <row r="1228" spans="1:7" ht="16.5" customHeight="1" x14ac:dyDescent="0.2">
      <c r="A1228" s="163" t="s">
        <v>682</v>
      </c>
      <c r="B1228" s="164" t="s">
        <v>683</v>
      </c>
      <c r="C1228" s="606"/>
      <c r="D1228" s="608"/>
      <c r="E1228" s="608"/>
      <c r="F1228" s="610"/>
      <c r="G1228" s="612"/>
    </row>
    <row r="1229" spans="1:7" ht="16.5" customHeight="1" x14ac:dyDescent="0.2">
      <c r="A1229" s="165"/>
      <c r="B1229" s="160"/>
      <c r="C1229" s="167" t="s">
        <v>1704</v>
      </c>
      <c r="D1229" s="157"/>
      <c r="E1229" s="157"/>
      <c r="F1229" s="160"/>
      <c r="G1229" s="168"/>
    </row>
    <row r="1230" spans="1:7" ht="16.5" customHeight="1" x14ac:dyDescent="0.2">
      <c r="A1230" s="578" t="s">
        <v>1806</v>
      </c>
      <c r="B1230" s="418" t="str">
        <f t="shared" ref="B1230:B1239" si="129">IF(A1230=0,0,VLOOKUP(A1230,Tabla_Indices,2,FALSE))</f>
        <v>Equipo - Amortización de equipo</v>
      </c>
      <c r="C1230" s="424" t="s">
        <v>1821</v>
      </c>
      <c r="D1230" s="579">
        <f>C_Amortización_Equipo</f>
        <v>0</v>
      </c>
      <c r="E1230" s="472"/>
      <c r="F1230" s="468">
        <f>IF(C1230="",0,D1225)</f>
        <v>0</v>
      </c>
      <c r="G1230" s="426">
        <f>IF(F1230=0,0,ROUND(E1230/F1230,2))</f>
        <v>0</v>
      </c>
    </row>
    <row r="1231" spans="1:7" ht="16.5" customHeight="1" x14ac:dyDescent="0.2">
      <c r="A1231" s="578" t="s">
        <v>1806</v>
      </c>
      <c r="B1231" s="418" t="str">
        <f t="shared" si="129"/>
        <v>Equipo - Amortización de equipo</v>
      </c>
      <c r="C1231" s="424" t="s">
        <v>1811</v>
      </c>
      <c r="D1231" s="579">
        <f>C_Interés_Equipo</f>
        <v>0</v>
      </c>
      <c r="E1231" s="472"/>
      <c r="F1231" s="468">
        <f>IF(C1231="",0,D1225)</f>
        <v>0</v>
      </c>
      <c r="G1231" s="426">
        <f t="shared" ref="G1231:G1239" si="130">IF(F1231=0,0,ROUND(E1231/F1231,2))</f>
        <v>0</v>
      </c>
    </row>
    <row r="1232" spans="1:7" ht="16.5" customHeight="1" x14ac:dyDescent="0.2">
      <c r="A1232" s="578" t="s">
        <v>1807</v>
      </c>
      <c r="B1232" s="418" t="str">
        <f t="shared" si="129"/>
        <v xml:space="preserve">Accesorios y repuestos para máquinas de uso especial                 </v>
      </c>
      <c r="C1232" s="428" t="s">
        <v>1721</v>
      </c>
      <c r="D1232" s="579">
        <f>C_Reparaciones_Repuestos_Equipos</f>
        <v>0</v>
      </c>
      <c r="E1232" s="472"/>
      <c r="F1232" s="468">
        <f>IF(C1232="",0,D1225)</f>
        <v>0</v>
      </c>
      <c r="G1232" s="426">
        <f t="shared" si="130"/>
        <v>0</v>
      </c>
    </row>
    <row r="1233" spans="1:7" ht="16.5" customHeight="1" x14ac:dyDescent="0.2">
      <c r="A1233" s="578" t="s">
        <v>1809</v>
      </c>
      <c r="B1233" s="418" t="str">
        <f t="shared" si="129"/>
        <v xml:space="preserve">Gas oil                                                                </v>
      </c>
      <c r="C1233" s="428" t="s">
        <v>982</v>
      </c>
      <c r="D1233" s="579">
        <f>C_Combustible_Equipos</f>
        <v>0</v>
      </c>
      <c r="E1233" s="472"/>
      <c r="F1233" s="468">
        <f>IF(C1233="",0,D1225)</f>
        <v>0</v>
      </c>
      <c r="G1233" s="426">
        <f t="shared" si="130"/>
        <v>0</v>
      </c>
    </row>
    <row r="1234" spans="1:7" ht="16.5" customHeight="1" x14ac:dyDescent="0.2">
      <c r="A1234" s="578" t="s">
        <v>1810</v>
      </c>
      <c r="B1234" s="418" t="str">
        <f t="shared" si="129"/>
        <v xml:space="preserve">Aceites lubricantes                                                    </v>
      </c>
      <c r="C1234" s="428" t="s">
        <v>1808</v>
      </c>
      <c r="D1234" s="579">
        <f>C_Lubricantes_Equipos</f>
        <v>0</v>
      </c>
      <c r="E1234" s="472"/>
      <c r="F1234" s="468">
        <f>IF(C1234="",0,D1225)</f>
        <v>0</v>
      </c>
      <c r="G1234" s="426">
        <f t="shared" si="130"/>
        <v>0</v>
      </c>
    </row>
    <row r="1235" spans="1:7" ht="16.5" customHeight="1" x14ac:dyDescent="0.2">
      <c r="A1235" s="578"/>
      <c r="B1235" s="418">
        <f t="shared" si="129"/>
        <v>0</v>
      </c>
      <c r="C1235" s="428"/>
      <c r="D1235" s="471"/>
      <c r="E1235" s="430"/>
      <c r="F1235" s="468">
        <f>IF(C1235="",0,D1225)</f>
        <v>0</v>
      </c>
      <c r="G1235" s="426">
        <f t="shared" si="130"/>
        <v>0</v>
      </c>
    </row>
    <row r="1236" spans="1:7" ht="16.5" customHeight="1" x14ac:dyDescent="0.2">
      <c r="A1236" s="578"/>
      <c r="B1236" s="418">
        <f t="shared" si="129"/>
        <v>0</v>
      </c>
      <c r="C1236" s="428"/>
      <c r="D1236" s="425"/>
      <c r="E1236" s="471"/>
      <c r="F1236" s="468">
        <f>IF(C1236="",0,D1225)</f>
        <v>0</v>
      </c>
      <c r="G1236" s="426">
        <f t="shared" si="130"/>
        <v>0</v>
      </c>
    </row>
    <row r="1237" spans="1:7" ht="16.5" customHeight="1" x14ac:dyDescent="0.2">
      <c r="A1237" s="578"/>
      <c r="B1237" s="418">
        <f t="shared" si="129"/>
        <v>0</v>
      </c>
      <c r="C1237" s="428"/>
      <c r="D1237" s="425"/>
      <c r="E1237" s="471"/>
      <c r="F1237" s="468">
        <f>IF(C1237="",0,D1225)</f>
        <v>0</v>
      </c>
      <c r="G1237" s="426">
        <f t="shared" si="130"/>
        <v>0</v>
      </c>
    </row>
    <row r="1238" spans="1:7" ht="16.5" customHeight="1" x14ac:dyDescent="0.2">
      <c r="A1238" s="578"/>
      <c r="B1238" s="418">
        <f t="shared" si="129"/>
        <v>0</v>
      </c>
      <c r="C1238" s="428"/>
      <c r="D1238" s="425"/>
      <c r="E1238" s="429"/>
      <c r="F1238" s="468">
        <f>IF(C1238="",0,D1225)</f>
        <v>0</v>
      </c>
      <c r="G1238" s="426">
        <f t="shared" si="130"/>
        <v>0</v>
      </c>
    </row>
    <row r="1239" spans="1:7" ht="16.5" customHeight="1" x14ac:dyDescent="0.2">
      <c r="A1239" s="578"/>
      <c r="B1239" s="418">
        <f t="shared" si="129"/>
        <v>0</v>
      </c>
      <c r="C1239" s="424"/>
      <c r="D1239" s="425"/>
      <c r="E1239" s="429"/>
      <c r="F1239" s="468">
        <f>IF(C1239="",0,D1225)</f>
        <v>0</v>
      </c>
      <c r="G1239" s="426">
        <f t="shared" si="130"/>
        <v>0</v>
      </c>
    </row>
    <row r="1240" spans="1:7" ht="16.5" customHeight="1" x14ac:dyDescent="0.2">
      <c r="A1240" s="169"/>
      <c r="B1240" s="156"/>
      <c r="C1240" s="160"/>
      <c r="D1240" s="156"/>
      <c r="E1240" s="157"/>
      <c r="F1240" s="166" t="s">
        <v>35</v>
      </c>
      <c r="G1240" s="431">
        <f>SUBTOTAL(9,G1230:G1239)</f>
        <v>0</v>
      </c>
    </row>
    <row r="1241" spans="1:7" ht="16.5" customHeight="1" x14ac:dyDescent="0.2">
      <c r="A1241" s="165"/>
      <c r="B1241" s="160"/>
      <c r="C1241" s="167" t="s">
        <v>821</v>
      </c>
      <c r="D1241" s="156"/>
      <c r="E1241" s="157"/>
      <c r="F1241" s="158"/>
      <c r="G1241" s="168"/>
    </row>
    <row r="1242" spans="1:7" ht="16.5" customHeight="1" x14ac:dyDescent="0.2">
      <c r="A1242" s="603" t="s">
        <v>681</v>
      </c>
      <c r="B1242" s="604"/>
      <c r="C1242" s="605" t="s">
        <v>0</v>
      </c>
      <c r="D1242" s="607" t="s">
        <v>32</v>
      </c>
      <c r="E1242" s="607" t="s">
        <v>1715</v>
      </c>
      <c r="F1242" s="609" t="s">
        <v>1054</v>
      </c>
      <c r="G1242" s="611" t="s">
        <v>34</v>
      </c>
    </row>
    <row r="1243" spans="1:7" ht="16.5" customHeight="1" x14ac:dyDescent="0.2">
      <c r="A1243" s="163" t="s">
        <v>682</v>
      </c>
      <c r="B1243" s="164" t="s">
        <v>683</v>
      </c>
      <c r="C1243" s="606"/>
      <c r="D1243" s="608"/>
      <c r="E1243" s="608"/>
      <c r="F1243" s="610"/>
      <c r="G1243" s="612"/>
    </row>
    <row r="1244" spans="1:7" ht="16.5" customHeight="1" x14ac:dyDescent="0.2">
      <c r="A1244" s="423" t="s">
        <v>1822</v>
      </c>
      <c r="B1244" s="418" t="str">
        <f t="shared" ref="B1244:B1250" si="131">IF(A1244=0,0,VLOOKUP(A1244,Tabla_Indices,2,FALSE))</f>
        <v>Oficial Especializado</v>
      </c>
      <c r="C1244" s="427" t="s">
        <v>1723</v>
      </c>
      <c r="D1244" s="425"/>
      <c r="E1244" s="429"/>
      <c r="F1244" s="419">
        <f>D1225</f>
        <v>0</v>
      </c>
      <c r="G1244" s="432">
        <f>IF(F1244=0,0,ROUND(D1244*E1244/F1244,2))</f>
        <v>0</v>
      </c>
    </row>
    <row r="1245" spans="1:7" ht="16.5" customHeight="1" x14ac:dyDescent="0.2">
      <c r="A1245" s="423" t="s">
        <v>1823</v>
      </c>
      <c r="B1245" s="418" t="str">
        <f t="shared" si="131"/>
        <v xml:space="preserve">Oficial </v>
      </c>
      <c r="C1245" s="424" t="s">
        <v>1724</v>
      </c>
      <c r="D1245" s="425"/>
      <c r="E1245" s="429"/>
      <c r="F1245" s="419">
        <f>D1225</f>
        <v>0</v>
      </c>
      <c r="G1245" s="432">
        <f t="shared" ref="G1245:G1250" si="132">IF(F1245=0,0,ROUND(D1245*E1245/F1245,2))</f>
        <v>0</v>
      </c>
    </row>
    <row r="1246" spans="1:7" ht="16.5" customHeight="1" x14ac:dyDescent="0.2">
      <c r="A1246" s="423" t="s">
        <v>1824</v>
      </c>
      <c r="B1246" s="418" t="str">
        <f t="shared" si="131"/>
        <v>Ayudante</v>
      </c>
      <c r="C1246" s="424" t="s">
        <v>1725</v>
      </c>
      <c r="D1246" s="425"/>
      <c r="E1246" s="429"/>
      <c r="F1246" s="419">
        <f>D1225</f>
        <v>0</v>
      </c>
      <c r="G1246" s="432">
        <f t="shared" si="132"/>
        <v>0</v>
      </c>
    </row>
    <row r="1247" spans="1:7" ht="16.5" customHeight="1" x14ac:dyDescent="0.2">
      <c r="A1247" s="423" t="s">
        <v>1824</v>
      </c>
      <c r="B1247" s="418" t="str">
        <f t="shared" si="131"/>
        <v>Ayudante</v>
      </c>
      <c r="C1247" s="424" t="s">
        <v>825</v>
      </c>
      <c r="D1247" s="425"/>
      <c r="E1247" s="429"/>
      <c r="F1247" s="419">
        <f>D1225</f>
        <v>0</v>
      </c>
      <c r="G1247" s="432">
        <f t="shared" si="132"/>
        <v>0</v>
      </c>
    </row>
    <row r="1248" spans="1:7" ht="16.5" customHeight="1" x14ac:dyDescent="0.2">
      <c r="A1248" s="423"/>
      <c r="B1248" s="418">
        <f t="shared" si="131"/>
        <v>0</v>
      </c>
      <c r="C1248" s="424"/>
      <c r="D1248" s="425"/>
      <c r="E1248" s="429"/>
      <c r="F1248" s="419"/>
      <c r="G1248" s="432">
        <f t="shared" si="132"/>
        <v>0</v>
      </c>
    </row>
    <row r="1249" spans="1:7" ht="16.5" customHeight="1" x14ac:dyDescent="0.2">
      <c r="A1249" s="423" t="s">
        <v>1825</v>
      </c>
      <c r="B1249" s="418" t="str">
        <f t="shared" si="131"/>
        <v>Sereno</v>
      </c>
      <c r="C1249" s="424" t="s">
        <v>1726</v>
      </c>
      <c r="D1249" s="433"/>
      <c r="E1249" s="571"/>
      <c r="F1249" s="419">
        <f>D1225</f>
        <v>0</v>
      </c>
      <c r="G1249" s="432">
        <f t="shared" si="132"/>
        <v>0</v>
      </c>
    </row>
    <row r="1250" spans="1:7" ht="16.5" customHeight="1" x14ac:dyDescent="0.2">
      <c r="A1250" s="423"/>
      <c r="B1250" s="418">
        <f t="shared" si="131"/>
        <v>0</v>
      </c>
      <c r="C1250" s="418"/>
      <c r="D1250" s="469"/>
      <c r="E1250" s="419"/>
      <c r="F1250" s="419">
        <f>D1225</f>
        <v>0</v>
      </c>
      <c r="G1250" s="432">
        <f t="shared" si="132"/>
        <v>0</v>
      </c>
    </row>
    <row r="1251" spans="1:7" ht="16.5" customHeight="1" x14ac:dyDescent="0.2">
      <c r="A1251" s="169"/>
      <c r="B1251" s="156"/>
      <c r="C1251" s="160"/>
      <c r="D1251" s="156"/>
      <c r="E1251" s="157"/>
      <c r="F1251" s="166" t="s">
        <v>36</v>
      </c>
      <c r="G1251" s="434">
        <f>SUBTOTAL(9,G1244:G1250)</f>
        <v>0</v>
      </c>
    </row>
    <row r="1252" spans="1:7" ht="16.5" customHeight="1" x14ac:dyDescent="0.2">
      <c r="A1252" s="165"/>
      <c r="B1252" s="160"/>
      <c r="C1252" s="167" t="s">
        <v>1705</v>
      </c>
      <c r="D1252" s="156"/>
      <c r="E1252" s="157"/>
      <c r="F1252" s="158"/>
      <c r="G1252" s="168"/>
    </row>
    <row r="1253" spans="1:7" ht="16.5" customHeight="1" x14ac:dyDescent="0.2">
      <c r="A1253" s="603" t="s">
        <v>681</v>
      </c>
      <c r="B1253" s="604"/>
      <c r="C1253" s="605" t="s">
        <v>0</v>
      </c>
      <c r="D1253" s="605" t="s">
        <v>31</v>
      </c>
      <c r="E1253" s="607" t="s">
        <v>32</v>
      </c>
      <c r="F1253" s="609" t="s">
        <v>33</v>
      </c>
      <c r="G1253" s="611" t="s">
        <v>34</v>
      </c>
    </row>
    <row r="1254" spans="1:7" ht="16.5" customHeight="1" x14ac:dyDescent="0.2">
      <c r="A1254" s="163" t="s">
        <v>682</v>
      </c>
      <c r="B1254" s="164" t="s">
        <v>683</v>
      </c>
      <c r="C1254" s="606"/>
      <c r="D1254" s="606"/>
      <c r="E1254" s="608"/>
      <c r="F1254" s="610"/>
      <c r="G1254" s="612"/>
    </row>
    <row r="1255" spans="1:7" ht="16.5" customHeight="1" x14ac:dyDescent="0.2">
      <c r="A1255" s="423"/>
      <c r="B1255" s="418">
        <f t="shared" ref="B1255:B1265" si="133">IF(A1255=0,0,VLOOKUP(A1255,Tabla_Indices,2,FALSE))</f>
        <v>0</v>
      </c>
      <c r="C1255" s="424"/>
      <c r="D1255" s="425"/>
      <c r="E1255" s="429"/>
      <c r="F1255" s="430"/>
      <c r="G1255" s="432">
        <f>ROUND(E1255*F1255,2)</f>
        <v>0</v>
      </c>
    </row>
    <row r="1256" spans="1:7" ht="16.5" customHeight="1" x14ac:dyDescent="0.2">
      <c r="A1256" s="423"/>
      <c r="B1256" s="418">
        <f t="shared" si="133"/>
        <v>0</v>
      </c>
      <c r="C1256" s="424"/>
      <c r="D1256" s="425"/>
      <c r="E1256" s="429"/>
      <c r="F1256" s="430"/>
      <c r="G1256" s="432">
        <f t="shared" ref="G1256:G1265" si="134">ROUND(E1256*F1256,2)</f>
        <v>0</v>
      </c>
    </row>
    <row r="1257" spans="1:7" ht="16.5" customHeight="1" x14ac:dyDescent="0.2">
      <c r="A1257" s="423"/>
      <c r="B1257" s="418">
        <f t="shared" si="133"/>
        <v>0</v>
      </c>
      <c r="C1257" s="424"/>
      <c r="D1257" s="425"/>
      <c r="E1257" s="429"/>
      <c r="F1257" s="430"/>
      <c r="G1257" s="432">
        <f t="shared" si="134"/>
        <v>0</v>
      </c>
    </row>
    <row r="1258" spans="1:7" ht="16.5" customHeight="1" x14ac:dyDescent="0.2">
      <c r="A1258" s="423"/>
      <c r="B1258" s="418">
        <f t="shared" si="133"/>
        <v>0</v>
      </c>
      <c r="C1258" s="424"/>
      <c r="D1258" s="425"/>
      <c r="E1258" s="429"/>
      <c r="F1258" s="430"/>
      <c r="G1258" s="432">
        <f t="shared" si="134"/>
        <v>0</v>
      </c>
    </row>
    <row r="1259" spans="1:7" ht="16.5" customHeight="1" x14ac:dyDescent="0.2">
      <c r="A1259" s="423"/>
      <c r="B1259" s="418">
        <f t="shared" si="133"/>
        <v>0</v>
      </c>
      <c r="C1259" s="424"/>
      <c r="D1259" s="425"/>
      <c r="E1259" s="429"/>
      <c r="F1259" s="430"/>
      <c r="G1259" s="432">
        <f t="shared" si="134"/>
        <v>0</v>
      </c>
    </row>
    <row r="1260" spans="1:7" ht="16.5" customHeight="1" x14ac:dyDescent="0.2">
      <c r="A1260" s="423"/>
      <c r="B1260" s="418">
        <f t="shared" si="133"/>
        <v>0</v>
      </c>
      <c r="C1260" s="424"/>
      <c r="D1260" s="425"/>
      <c r="E1260" s="435"/>
      <c r="F1260" s="430"/>
      <c r="G1260" s="432">
        <f t="shared" si="134"/>
        <v>0</v>
      </c>
    </row>
    <row r="1261" spans="1:7" ht="16.5" customHeight="1" x14ac:dyDescent="0.2">
      <c r="A1261" s="423"/>
      <c r="B1261" s="418">
        <f t="shared" si="133"/>
        <v>0</v>
      </c>
      <c r="C1261" s="424"/>
      <c r="D1261" s="425"/>
      <c r="E1261" s="429"/>
      <c r="F1261" s="430"/>
      <c r="G1261" s="432">
        <f t="shared" si="134"/>
        <v>0</v>
      </c>
    </row>
    <row r="1262" spans="1:7" ht="16.5" customHeight="1" x14ac:dyDescent="0.2">
      <c r="A1262" s="423"/>
      <c r="B1262" s="418">
        <f t="shared" si="133"/>
        <v>0</v>
      </c>
      <c r="C1262" s="424"/>
      <c r="D1262" s="425"/>
      <c r="E1262" s="429"/>
      <c r="F1262" s="430"/>
      <c r="G1262" s="432">
        <f t="shared" si="134"/>
        <v>0</v>
      </c>
    </row>
    <row r="1263" spans="1:7" ht="16.5" customHeight="1" x14ac:dyDescent="0.2">
      <c r="A1263" s="423"/>
      <c r="B1263" s="418">
        <f t="shared" si="133"/>
        <v>0</v>
      </c>
      <c r="C1263" s="424"/>
      <c r="D1263" s="425"/>
      <c r="E1263" s="429"/>
      <c r="F1263" s="430"/>
      <c r="G1263" s="432">
        <f t="shared" si="134"/>
        <v>0</v>
      </c>
    </row>
    <row r="1264" spans="1:7" ht="16.5" customHeight="1" x14ac:dyDescent="0.2">
      <c r="A1264" s="423"/>
      <c r="B1264" s="418">
        <f t="shared" si="133"/>
        <v>0</v>
      </c>
      <c r="C1264" s="424"/>
      <c r="D1264" s="425"/>
      <c r="E1264" s="429"/>
      <c r="F1264" s="430"/>
      <c r="G1264" s="432">
        <f t="shared" si="134"/>
        <v>0</v>
      </c>
    </row>
    <row r="1265" spans="1:7" ht="16.5" customHeight="1" x14ac:dyDescent="0.2">
      <c r="A1265" s="423"/>
      <c r="B1265" s="418">
        <f t="shared" si="133"/>
        <v>0</v>
      </c>
      <c r="C1265" s="424"/>
      <c r="D1265" s="425"/>
      <c r="E1265" s="429"/>
      <c r="F1265" s="430"/>
      <c r="G1265" s="432">
        <f t="shared" si="134"/>
        <v>0</v>
      </c>
    </row>
    <row r="1266" spans="1:7" ht="16.5" customHeight="1" x14ac:dyDescent="0.2">
      <c r="A1266" s="165"/>
      <c r="B1266" s="160"/>
      <c r="C1266" s="160"/>
      <c r="D1266" s="156"/>
      <c r="E1266" s="157"/>
      <c r="F1266" s="166" t="s">
        <v>37</v>
      </c>
      <c r="G1266" s="436">
        <f>SUBTOTAL(9,G1255:G1265)</f>
        <v>0</v>
      </c>
    </row>
    <row r="1267" spans="1:7" ht="16.5" customHeight="1" x14ac:dyDescent="0.2">
      <c r="A1267" s="165"/>
      <c r="B1267" s="160"/>
      <c r="C1267" s="167" t="s">
        <v>1706</v>
      </c>
      <c r="D1267" s="156"/>
      <c r="E1267" s="157"/>
      <c r="F1267" s="158"/>
      <c r="G1267" s="168"/>
    </row>
    <row r="1268" spans="1:7" ht="16.5" customHeight="1" x14ac:dyDescent="0.2">
      <c r="A1268" s="603" t="s">
        <v>681</v>
      </c>
      <c r="B1268" s="604"/>
      <c r="C1268" s="605" t="s">
        <v>0</v>
      </c>
      <c r="D1268" s="605" t="s">
        <v>31</v>
      </c>
      <c r="E1268" s="607" t="s">
        <v>32</v>
      </c>
      <c r="F1268" s="609" t="s">
        <v>33</v>
      </c>
      <c r="G1268" s="611" t="s">
        <v>34</v>
      </c>
    </row>
    <row r="1269" spans="1:7" ht="16.5" customHeight="1" x14ac:dyDescent="0.2">
      <c r="A1269" s="163" t="s">
        <v>682</v>
      </c>
      <c r="B1269" s="164" t="s">
        <v>683</v>
      </c>
      <c r="C1269" s="606"/>
      <c r="D1269" s="606"/>
      <c r="E1269" s="608"/>
      <c r="F1269" s="610"/>
      <c r="G1269" s="612"/>
    </row>
    <row r="1270" spans="1:7" ht="16.5" customHeight="1" x14ac:dyDescent="0.2">
      <c r="A1270" s="423"/>
      <c r="B1270" s="418">
        <f>IF(A1270=0,0,VLOOKUP(A1270,Tabla_Indices,2,FALSE))</f>
        <v>0</v>
      </c>
      <c r="C1270" s="424"/>
      <c r="D1270" s="425"/>
      <c r="E1270" s="429"/>
      <c r="F1270" s="430"/>
      <c r="G1270" s="432">
        <f>ROUND(E1270*F1270,2)</f>
        <v>0</v>
      </c>
    </row>
    <row r="1271" spans="1:7" ht="16.5" customHeight="1" x14ac:dyDescent="0.2">
      <c r="A1271" s="423"/>
      <c r="B1271" s="418">
        <f>IF(A1271=0,0,VLOOKUP(A1271,Tabla_Indices,2,FALSE))</f>
        <v>0</v>
      </c>
      <c r="C1271" s="424"/>
      <c r="D1271" s="425"/>
      <c r="E1271" s="435"/>
      <c r="F1271" s="430"/>
      <c r="G1271" s="432">
        <f t="shared" ref="G1271" si="135">ROUND(E1271*F1271,2)</f>
        <v>0</v>
      </c>
    </row>
    <row r="1272" spans="1:7" ht="16.5" customHeight="1" x14ac:dyDescent="0.2">
      <c r="A1272" s="165"/>
      <c r="B1272" s="160"/>
      <c r="C1272" s="160"/>
      <c r="D1272" s="156"/>
      <c r="E1272" s="157"/>
      <c r="F1272" s="166" t="s">
        <v>1707</v>
      </c>
      <c r="G1272" s="436">
        <f>SUBTOTAL(9,G1270:G1271)</f>
        <v>0</v>
      </c>
    </row>
    <row r="1273" spans="1:7" ht="16.5" customHeight="1" thickBot="1" x14ac:dyDescent="0.25">
      <c r="A1273" s="170"/>
      <c r="B1273" s="171"/>
      <c r="C1273" s="172"/>
      <c r="D1273" s="171"/>
      <c r="E1273" s="173"/>
      <c r="F1273" s="174"/>
      <c r="G1273" s="175"/>
    </row>
    <row r="1274" spans="1:7" ht="16.5" customHeight="1" thickBot="1" x14ac:dyDescent="0.25">
      <c r="A1274" s="202">
        <f>B1207</f>
        <v>17</v>
      </c>
      <c r="B1274" s="201">
        <f>C1207</f>
        <v>0</v>
      </c>
      <c r="C1274" s="225"/>
      <c r="D1274" s="225" t="s">
        <v>38</v>
      </c>
      <c r="E1274" s="226"/>
      <c r="F1274" s="437" t="str">
        <f>CONCATENATE("$/",G1207)</f>
        <v>$/0</v>
      </c>
      <c r="G1274" s="438">
        <f>SUBTOTAL(9,G1230:G1273)</f>
        <v>0</v>
      </c>
    </row>
    <row r="1275" spans="1:7" ht="16.5" customHeight="1" thickTop="1" thickBot="1" x14ac:dyDescent="0.25"/>
    <row r="1276" spans="1:7" ht="16.5" customHeight="1" thickTop="1" x14ac:dyDescent="0.2">
      <c r="A1276" s="613" t="s">
        <v>40</v>
      </c>
      <c r="B1276" s="614"/>
      <c r="C1276" s="614"/>
      <c r="D1276" s="614"/>
      <c r="E1276" s="614"/>
      <c r="F1276" s="614"/>
      <c r="G1276" s="615"/>
    </row>
    <row r="1277" spans="1:7" ht="16.5" customHeight="1" x14ac:dyDescent="0.2">
      <c r="A1277" s="146" t="s">
        <v>819</v>
      </c>
      <c r="B1277" s="147" t="str">
        <f>Comitente</f>
        <v>DIRECCIÓN PROVINCIAL DE VIALIDAD</v>
      </c>
      <c r="C1277" s="148"/>
      <c r="D1277" s="223"/>
      <c r="E1277" s="223"/>
      <c r="F1277" s="150"/>
      <c r="G1277" s="151"/>
    </row>
    <row r="1278" spans="1:7" ht="16.5" customHeight="1" x14ac:dyDescent="0.2">
      <c r="A1278" s="146" t="s">
        <v>820</v>
      </c>
      <c r="B1278" s="147">
        <f>Contratista</f>
        <v>0</v>
      </c>
      <c r="C1278" s="152"/>
      <c r="D1278" s="152"/>
      <c r="E1278" s="152"/>
      <c r="F1278" s="147"/>
      <c r="G1278" s="153"/>
    </row>
    <row r="1279" spans="1:7" ht="16.5" customHeight="1" x14ac:dyDescent="0.2">
      <c r="A1279" s="146" t="s">
        <v>28</v>
      </c>
      <c r="B1279" s="147">
        <f>Obra</f>
        <v>0</v>
      </c>
      <c r="C1279" s="152"/>
      <c r="D1279" s="152"/>
      <c r="E1279" s="152"/>
      <c r="F1279" s="147" t="s">
        <v>41</v>
      </c>
      <c r="G1279" s="153">
        <f>Fecha_Base</f>
        <v>0</v>
      </c>
    </row>
    <row r="1280" spans="1:7" ht="16.5" customHeight="1" x14ac:dyDescent="0.2">
      <c r="A1280" s="154" t="s">
        <v>818</v>
      </c>
      <c r="B1280" s="155">
        <f>Ubicación</f>
        <v>0</v>
      </c>
      <c r="C1280" s="155"/>
      <c r="D1280" s="156"/>
      <c r="E1280" s="157"/>
      <c r="F1280" s="158"/>
      <c r="G1280" s="159"/>
    </row>
    <row r="1281" spans="1:7" ht="16.5" customHeight="1" x14ac:dyDescent="0.2">
      <c r="A1281" s="154" t="s">
        <v>42</v>
      </c>
      <c r="B1281" s="470"/>
      <c r="C1281" s="160" t="str">
        <f>IF(B1281="","",VLOOKUP(B1281,Tabla_CyP,2,FALSE))</f>
        <v/>
      </c>
      <c r="E1281" s="157"/>
      <c r="F1281" s="158"/>
      <c r="G1281" s="159"/>
    </row>
    <row r="1282" spans="1:7" ht="16.5" customHeight="1" x14ac:dyDescent="0.2">
      <c r="A1282" s="154" t="s">
        <v>29</v>
      </c>
      <c r="B1282" s="570">
        <v>18</v>
      </c>
      <c r="C1282" s="160">
        <f>IF(B1282=0,"",VLOOKUP(B1282,Tabla_CyP,2,FALSE))</f>
        <v>0</v>
      </c>
      <c r="D1282" s="156"/>
      <c r="E1282" s="157"/>
      <c r="F1282" s="155" t="s">
        <v>30</v>
      </c>
      <c r="G1282" s="161">
        <f>IF(B1282=0,"",VLOOKUP(B1282,Tabla_CyP,4,FALSE))</f>
        <v>0</v>
      </c>
    </row>
    <row r="1283" spans="1:7" ht="16.5" customHeight="1" x14ac:dyDescent="0.2">
      <c r="A1283" s="154"/>
      <c r="B1283" s="155"/>
      <c r="C1283" s="160"/>
      <c r="D1283" s="156"/>
      <c r="E1283" s="157"/>
      <c r="F1283" s="160"/>
      <c r="G1283" s="162"/>
    </row>
    <row r="1284" spans="1:7" ht="16.5" customHeight="1" x14ac:dyDescent="0.2">
      <c r="A1284" s="412"/>
      <c r="B1284" s="149"/>
      <c r="C1284" s="413" t="s">
        <v>1695</v>
      </c>
      <c r="D1284" s="149"/>
      <c r="E1284" s="149"/>
      <c r="F1284" s="149"/>
      <c r="G1284" s="414"/>
    </row>
    <row r="1285" spans="1:7" ht="16.5" customHeight="1" x14ac:dyDescent="0.2">
      <c r="A1285" s="154"/>
      <c r="B1285" s="215"/>
      <c r="C1285" s="160"/>
      <c r="D1285" s="156"/>
      <c r="E1285" s="157"/>
      <c r="F1285" s="155"/>
      <c r="G1285" s="161"/>
    </row>
    <row r="1286" spans="1:7" ht="16.5" customHeight="1" x14ac:dyDescent="0.2">
      <c r="A1286" s="154"/>
      <c r="B1286" s="215"/>
      <c r="C1286" s="415" t="s">
        <v>1696</v>
      </c>
      <c r="D1286" s="416" t="s">
        <v>32</v>
      </c>
      <c r="E1286" s="416" t="s">
        <v>1697</v>
      </c>
      <c r="F1286" s="416" t="s">
        <v>1698</v>
      </c>
      <c r="G1286" s="417" t="s">
        <v>1699</v>
      </c>
    </row>
    <row r="1287" spans="1:7" ht="16.5" customHeight="1" x14ac:dyDescent="0.2">
      <c r="A1287" s="154"/>
      <c r="B1287" s="215"/>
      <c r="C1287" s="424"/>
      <c r="D1287" s="429"/>
      <c r="E1287" s="467"/>
      <c r="F1287" s="430"/>
      <c r="G1287" s="420">
        <f>ROUND(D1287*F1287,2)</f>
        <v>0</v>
      </c>
    </row>
    <row r="1288" spans="1:7" ht="16.5" customHeight="1" x14ac:dyDescent="0.2">
      <c r="A1288" s="154"/>
      <c r="B1288" s="215"/>
      <c r="C1288" s="424"/>
      <c r="D1288" s="429"/>
      <c r="E1288" s="467"/>
      <c r="F1288" s="430"/>
      <c r="G1288" s="420">
        <f>ROUND(D1288*F1288,2)</f>
        <v>0</v>
      </c>
    </row>
    <row r="1289" spans="1:7" ht="16.5" customHeight="1" x14ac:dyDescent="0.2">
      <c r="A1289" s="154"/>
      <c r="B1289" s="215"/>
      <c r="C1289" s="424"/>
      <c r="D1289" s="429"/>
      <c r="E1289" s="467"/>
      <c r="F1289" s="430"/>
      <c r="G1289" s="420">
        <f>ROUND(D1289*F1289,2)</f>
        <v>0</v>
      </c>
    </row>
    <row r="1290" spans="1:7" ht="16.5" customHeight="1" x14ac:dyDescent="0.2">
      <c r="A1290" s="154"/>
      <c r="B1290" s="215"/>
      <c r="C1290" s="424"/>
      <c r="D1290" s="429"/>
      <c r="E1290" s="467"/>
      <c r="F1290" s="430"/>
      <c r="G1290" s="420">
        <f>ROUND(D1290*F1290,2)</f>
        <v>0</v>
      </c>
    </row>
    <row r="1291" spans="1:7" ht="16.5" customHeight="1" x14ac:dyDescent="0.2">
      <c r="A1291" s="154"/>
      <c r="B1291" s="215"/>
      <c r="C1291" s="424"/>
      <c r="D1291" s="429"/>
      <c r="E1291" s="467"/>
      <c r="F1291" s="430"/>
      <c r="G1291" s="420">
        <f t="shared" ref="G1291:G1296" si="136">ROUND(D1291*F1291,2)</f>
        <v>0</v>
      </c>
    </row>
    <row r="1292" spans="1:7" ht="16.5" customHeight="1" x14ac:dyDescent="0.2">
      <c r="A1292" s="154"/>
      <c r="B1292" s="215"/>
      <c r="C1292" s="424"/>
      <c r="D1292" s="429"/>
      <c r="E1292" s="467"/>
      <c r="F1292" s="430"/>
      <c r="G1292" s="420">
        <f t="shared" si="136"/>
        <v>0</v>
      </c>
    </row>
    <row r="1293" spans="1:7" ht="16.5" customHeight="1" x14ac:dyDescent="0.2">
      <c r="A1293" s="154"/>
      <c r="B1293" s="215"/>
      <c r="C1293" s="424"/>
      <c r="D1293" s="429"/>
      <c r="E1293" s="467"/>
      <c r="F1293" s="430"/>
      <c r="G1293" s="420">
        <f t="shared" si="136"/>
        <v>0</v>
      </c>
    </row>
    <row r="1294" spans="1:7" ht="16.5" customHeight="1" x14ac:dyDescent="0.2">
      <c r="A1294" s="154"/>
      <c r="B1294" s="215"/>
      <c r="C1294" s="424"/>
      <c r="D1294" s="429"/>
      <c r="E1294" s="467"/>
      <c r="F1294" s="430"/>
      <c r="G1294" s="420">
        <f t="shared" si="136"/>
        <v>0</v>
      </c>
    </row>
    <row r="1295" spans="1:7" ht="16.5" customHeight="1" x14ac:dyDescent="0.2">
      <c r="A1295" s="154"/>
      <c r="B1295" s="215"/>
      <c r="C1295" s="424"/>
      <c r="D1295" s="429"/>
      <c r="E1295" s="467"/>
      <c r="F1295" s="430"/>
      <c r="G1295" s="420">
        <f t="shared" si="136"/>
        <v>0</v>
      </c>
    </row>
    <row r="1296" spans="1:7" ht="16.5" customHeight="1" x14ac:dyDescent="0.2">
      <c r="A1296" s="154"/>
      <c r="B1296" s="215"/>
      <c r="C1296" s="424"/>
      <c r="D1296" s="429"/>
      <c r="E1296" s="467"/>
      <c r="F1296" s="430"/>
      <c r="G1296" s="420">
        <f t="shared" si="136"/>
        <v>0</v>
      </c>
    </row>
    <row r="1297" spans="1:7" ht="16.5" customHeight="1" thickBot="1" x14ac:dyDescent="0.25">
      <c r="A1297" s="154"/>
      <c r="B1297" s="215"/>
      <c r="C1297" s="160"/>
      <c r="E1297" s="222"/>
      <c r="F1297" s="155"/>
      <c r="G1297" s="161"/>
    </row>
    <row r="1298" spans="1:7" ht="16.5" customHeight="1" thickBot="1" x14ac:dyDescent="0.25">
      <c r="A1298" s="154"/>
      <c r="C1298" s="421" t="s">
        <v>1700</v>
      </c>
      <c r="E1298" s="222">
        <f>SUMPRODUCT(D1287:D1296,E1287:E1296)</f>
        <v>0</v>
      </c>
      <c r="F1298" s="155" t="s">
        <v>1701</v>
      </c>
      <c r="G1298" s="422">
        <f>SUM(G1287:G1296)</f>
        <v>0</v>
      </c>
    </row>
    <row r="1299" spans="1:7" ht="16.5" customHeight="1" x14ac:dyDescent="0.2">
      <c r="A1299" s="154"/>
      <c r="B1299" s="215"/>
      <c r="C1299" s="421"/>
      <c r="D1299" s="222"/>
      <c r="E1299" s="157"/>
      <c r="F1299" s="155"/>
      <c r="G1299" s="224"/>
    </row>
    <row r="1300" spans="1:7" ht="16.5" customHeight="1" x14ac:dyDescent="0.2">
      <c r="A1300" s="154"/>
      <c r="B1300" s="215"/>
      <c r="C1300" s="155" t="s">
        <v>1702</v>
      </c>
      <c r="D1300" s="425"/>
      <c r="E1300" s="559" t="str">
        <f>CONCATENATE(G1282,"/día")</f>
        <v>0/día</v>
      </c>
      <c r="F1300" s="155"/>
      <c r="G1300" s="161"/>
    </row>
    <row r="1301" spans="1:7" ht="16.5" customHeight="1" x14ac:dyDescent="0.2">
      <c r="A1301" s="154"/>
      <c r="B1301" s="215"/>
      <c r="C1301" s="160"/>
      <c r="D1301" s="156"/>
      <c r="E1301" s="157"/>
      <c r="F1301" s="155"/>
      <c r="G1301" s="161"/>
    </row>
    <row r="1302" spans="1:7" ht="16.5" customHeight="1" x14ac:dyDescent="0.2">
      <c r="A1302" s="603" t="s">
        <v>681</v>
      </c>
      <c r="B1302" s="604"/>
      <c r="C1302" s="605" t="s">
        <v>0</v>
      </c>
      <c r="D1302" s="607" t="s">
        <v>1703</v>
      </c>
      <c r="E1302" s="607" t="s">
        <v>1715</v>
      </c>
      <c r="F1302" s="609" t="s">
        <v>1054</v>
      </c>
      <c r="G1302" s="611" t="s">
        <v>34</v>
      </c>
    </row>
    <row r="1303" spans="1:7" ht="16.5" customHeight="1" x14ac:dyDescent="0.2">
      <c r="A1303" s="163" t="s">
        <v>682</v>
      </c>
      <c r="B1303" s="164" t="s">
        <v>683</v>
      </c>
      <c r="C1303" s="606"/>
      <c r="D1303" s="608"/>
      <c r="E1303" s="608"/>
      <c r="F1303" s="610"/>
      <c r="G1303" s="612"/>
    </row>
    <row r="1304" spans="1:7" ht="16.5" customHeight="1" x14ac:dyDescent="0.2">
      <c r="A1304" s="165"/>
      <c r="B1304" s="160"/>
      <c r="C1304" s="167" t="s">
        <v>1704</v>
      </c>
      <c r="D1304" s="157"/>
      <c r="E1304" s="157"/>
      <c r="F1304" s="160"/>
      <c r="G1304" s="168"/>
    </row>
    <row r="1305" spans="1:7" ht="16.5" customHeight="1" x14ac:dyDescent="0.2">
      <c r="A1305" s="578" t="s">
        <v>1806</v>
      </c>
      <c r="B1305" s="418" t="str">
        <f t="shared" ref="B1305:B1314" si="137">IF(A1305=0,0,VLOOKUP(A1305,Tabla_Indices,2,FALSE))</f>
        <v>Equipo - Amortización de equipo</v>
      </c>
      <c r="C1305" s="424" t="s">
        <v>1821</v>
      </c>
      <c r="D1305" s="579">
        <f>C_Amortización_Equipo</f>
        <v>0</v>
      </c>
      <c r="E1305" s="472"/>
      <c r="F1305" s="468">
        <f>IF(C1305="",0,D1300)</f>
        <v>0</v>
      </c>
      <c r="G1305" s="426">
        <f>IF(F1305=0,0,ROUND(E1305/F1305,2))</f>
        <v>0</v>
      </c>
    </row>
    <row r="1306" spans="1:7" ht="16.5" customHeight="1" x14ac:dyDescent="0.2">
      <c r="A1306" s="578" t="s">
        <v>1806</v>
      </c>
      <c r="B1306" s="418" t="str">
        <f t="shared" si="137"/>
        <v>Equipo - Amortización de equipo</v>
      </c>
      <c r="C1306" s="424" t="s">
        <v>1811</v>
      </c>
      <c r="D1306" s="579">
        <f>C_Interés_Equipo</f>
        <v>0</v>
      </c>
      <c r="E1306" s="472"/>
      <c r="F1306" s="468">
        <f>IF(C1306="",0,D1300)</f>
        <v>0</v>
      </c>
      <c r="G1306" s="426">
        <f t="shared" ref="G1306:G1314" si="138">IF(F1306=0,0,ROUND(E1306/F1306,2))</f>
        <v>0</v>
      </c>
    </row>
    <row r="1307" spans="1:7" ht="16.5" customHeight="1" x14ac:dyDescent="0.2">
      <c r="A1307" s="578" t="s">
        <v>1807</v>
      </c>
      <c r="B1307" s="418" t="str">
        <f t="shared" si="137"/>
        <v xml:space="preserve">Accesorios y repuestos para máquinas de uso especial                 </v>
      </c>
      <c r="C1307" s="428" t="s">
        <v>1721</v>
      </c>
      <c r="D1307" s="579">
        <f>C_Reparaciones_Repuestos_Equipos</f>
        <v>0</v>
      </c>
      <c r="E1307" s="472"/>
      <c r="F1307" s="468">
        <f>IF(C1307="",0,D1300)</f>
        <v>0</v>
      </c>
      <c r="G1307" s="426">
        <f t="shared" si="138"/>
        <v>0</v>
      </c>
    </row>
    <row r="1308" spans="1:7" ht="16.5" customHeight="1" x14ac:dyDescent="0.2">
      <c r="A1308" s="578" t="s">
        <v>1809</v>
      </c>
      <c r="B1308" s="418" t="str">
        <f t="shared" si="137"/>
        <v xml:space="preserve">Gas oil                                                                </v>
      </c>
      <c r="C1308" s="428" t="s">
        <v>982</v>
      </c>
      <c r="D1308" s="579">
        <f>C_Combustible_Equipos</f>
        <v>0</v>
      </c>
      <c r="E1308" s="472"/>
      <c r="F1308" s="468">
        <f>IF(C1308="",0,D1300)</f>
        <v>0</v>
      </c>
      <c r="G1308" s="426">
        <f t="shared" si="138"/>
        <v>0</v>
      </c>
    </row>
    <row r="1309" spans="1:7" ht="16.5" customHeight="1" x14ac:dyDescent="0.2">
      <c r="A1309" s="578" t="s">
        <v>1810</v>
      </c>
      <c r="B1309" s="418" t="str">
        <f t="shared" si="137"/>
        <v xml:space="preserve">Aceites lubricantes                                                    </v>
      </c>
      <c r="C1309" s="428" t="s">
        <v>1808</v>
      </c>
      <c r="D1309" s="579">
        <f>C_Lubricantes_Equipos</f>
        <v>0</v>
      </c>
      <c r="E1309" s="472"/>
      <c r="F1309" s="468">
        <f>IF(C1309="",0,D1300)</f>
        <v>0</v>
      </c>
      <c r="G1309" s="426">
        <f t="shared" si="138"/>
        <v>0</v>
      </c>
    </row>
    <row r="1310" spans="1:7" ht="16.5" customHeight="1" x14ac:dyDescent="0.2">
      <c r="A1310" s="578"/>
      <c r="B1310" s="418">
        <f t="shared" si="137"/>
        <v>0</v>
      </c>
      <c r="C1310" s="428"/>
      <c r="D1310" s="471"/>
      <c r="E1310" s="430"/>
      <c r="F1310" s="468">
        <f>IF(C1310="",0,D1300)</f>
        <v>0</v>
      </c>
      <c r="G1310" s="426">
        <f t="shared" si="138"/>
        <v>0</v>
      </c>
    </row>
    <row r="1311" spans="1:7" ht="16.5" customHeight="1" x14ac:dyDescent="0.2">
      <c r="A1311" s="578"/>
      <c r="B1311" s="418">
        <f t="shared" si="137"/>
        <v>0</v>
      </c>
      <c r="C1311" s="428"/>
      <c r="D1311" s="425"/>
      <c r="E1311" s="471"/>
      <c r="F1311" s="468">
        <f>IF(C1311="",0,D1300)</f>
        <v>0</v>
      </c>
      <c r="G1311" s="426">
        <f t="shared" si="138"/>
        <v>0</v>
      </c>
    </row>
    <row r="1312" spans="1:7" ht="16.5" customHeight="1" x14ac:dyDescent="0.2">
      <c r="A1312" s="578"/>
      <c r="B1312" s="418">
        <f t="shared" si="137"/>
        <v>0</v>
      </c>
      <c r="C1312" s="428"/>
      <c r="D1312" s="425"/>
      <c r="E1312" s="471"/>
      <c r="F1312" s="468">
        <f>IF(C1312="",0,D1300)</f>
        <v>0</v>
      </c>
      <c r="G1312" s="426">
        <f t="shared" si="138"/>
        <v>0</v>
      </c>
    </row>
    <row r="1313" spans="1:7" ht="16.5" customHeight="1" x14ac:dyDescent="0.2">
      <c r="A1313" s="578"/>
      <c r="B1313" s="418">
        <f t="shared" si="137"/>
        <v>0</v>
      </c>
      <c r="C1313" s="428"/>
      <c r="D1313" s="425"/>
      <c r="E1313" s="429"/>
      <c r="F1313" s="468">
        <f>IF(C1313="",0,D1300)</f>
        <v>0</v>
      </c>
      <c r="G1313" s="426">
        <f t="shared" si="138"/>
        <v>0</v>
      </c>
    </row>
    <row r="1314" spans="1:7" ht="16.5" customHeight="1" x14ac:dyDescent="0.2">
      <c r="A1314" s="578"/>
      <c r="B1314" s="418">
        <f t="shared" si="137"/>
        <v>0</v>
      </c>
      <c r="C1314" s="424"/>
      <c r="D1314" s="425"/>
      <c r="E1314" s="429"/>
      <c r="F1314" s="468">
        <f>IF(C1314="",0,D1300)</f>
        <v>0</v>
      </c>
      <c r="G1314" s="426">
        <f t="shared" si="138"/>
        <v>0</v>
      </c>
    </row>
    <row r="1315" spans="1:7" ht="16.5" customHeight="1" x14ac:dyDescent="0.2">
      <c r="A1315" s="169"/>
      <c r="B1315" s="156"/>
      <c r="C1315" s="160"/>
      <c r="D1315" s="156"/>
      <c r="E1315" s="157"/>
      <c r="F1315" s="166" t="s">
        <v>35</v>
      </c>
      <c r="G1315" s="431">
        <f>SUBTOTAL(9,G1305:G1314)</f>
        <v>0</v>
      </c>
    </row>
    <row r="1316" spans="1:7" ht="16.5" customHeight="1" x14ac:dyDescent="0.2">
      <c r="A1316" s="165"/>
      <c r="B1316" s="160"/>
      <c r="C1316" s="167" t="s">
        <v>821</v>
      </c>
      <c r="D1316" s="156"/>
      <c r="E1316" s="157"/>
      <c r="F1316" s="158"/>
      <c r="G1316" s="168"/>
    </row>
    <row r="1317" spans="1:7" ht="16.5" customHeight="1" x14ac:dyDescent="0.2">
      <c r="A1317" s="603" t="s">
        <v>681</v>
      </c>
      <c r="B1317" s="604"/>
      <c r="C1317" s="605" t="s">
        <v>0</v>
      </c>
      <c r="D1317" s="607" t="s">
        <v>32</v>
      </c>
      <c r="E1317" s="607" t="s">
        <v>1715</v>
      </c>
      <c r="F1317" s="609" t="s">
        <v>1054</v>
      </c>
      <c r="G1317" s="611" t="s">
        <v>34</v>
      </c>
    </row>
    <row r="1318" spans="1:7" ht="16.5" customHeight="1" x14ac:dyDescent="0.2">
      <c r="A1318" s="163" t="s">
        <v>682</v>
      </c>
      <c r="B1318" s="164" t="s">
        <v>683</v>
      </c>
      <c r="C1318" s="606"/>
      <c r="D1318" s="608"/>
      <c r="E1318" s="608"/>
      <c r="F1318" s="610"/>
      <c r="G1318" s="612"/>
    </row>
    <row r="1319" spans="1:7" ht="16.5" customHeight="1" x14ac:dyDescent="0.2">
      <c r="A1319" s="423" t="s">
        <v>1822</v>
      </c>
      <c r="B1319" s="418" t="str">
        <f t="shared" ref="B1319:B1325" si="139">IF(A1319=0,0,VLOOKUP(A1319,Tabla_Indices,2,FALSE))</f>
        <v>Oficial Especializado</v>
      </c>
      <c r="C1319" s="427" t="s">
        <v>1723</v>
      </c>
      <c r="D1319" s="425"/>
      <c r="E1319" s="429"/>
      <c r="F1319" s="419">
        <f>D1300</f>
        <v>0</v>
      </c>
      <c r="G1319" s="432">
        <f>IF(F1319=0,0,ROUND(D1319*E1319/F1319,2))</f>
        <v>0</v>
      </c>
    </row>
    <row r="1320" spans="1:7" ht="16.5" customHeight="1" x14ac:dyDescent="0.2">
      <c r="A1320" s="423" t="s">
        <v>1823</v>
      </c>
      <c r="B1320" s="418" t="str">
        <f t="shared" si="139"/>
        <v xml:space="preserve">Oficial </v>
      </c>
      <c r="C1320" s="424" t="s">
        <v>1724</v>
      </c>
      <c r="D1320" s="425"/>
      <c r="E1320" s="429"/>
      <c r="F1320" s="419">
        <f>D1300</f>
        <v>0</v>
      </c>
      <c r="G1320" s="432">
        <f t="shared" ref="G1320:G1325" si="140">IF(F1320=0,0,ROUND(D1320*E1320/F1320,2))</f>
        <v>0</v>
      </c>
    </row>
    <row r="1321" spans="1:7" ht="16.5" customHeight="1" x14ac:dyDescent="0.2">
      <c r="A1321" s="423" t="s">
        <v>1824</v>
      </c>
      <c r="B1321" s="418" t="str">
        <f t="shared" si="139"/>
        <v>Ayudante</v>
      </c>
      <c r="C1321" s="424" t="s">
        <v>1725</v>
      </c>
      <c r="D1321" s="425"/>
      <c r="E1321" s="429"/>
      <c r="F1321" s="419">
        <f>D1300</f>
        <v>0</v>
      </c>
      <c r="G1321" s="432">
        <f t="shared" si="140"/>
        <v>0</v>
      </c>
    </row>
    <row r="1322" spans="1:7" ht="16.5" customHeight="1" x14ac:dyDescent="0.2">
      <c r="A1322" s="423" t="s">
        <v>1824</v>
      </c>
      <c r="B1322" s="418" t="str">
        <f t="shared" si="139"/>
        <v>Ayudante</v>
      </c>
      <c r="C1322" s="424" t="s">
        <v>825</v>
      </c>
      <c r="D1322" s="425"/>
      <c r="E1322" s="429"/>
      <c r="F1322" s="419">
        <f>D1300</f>
        <v>0</v>
      </c>
      <c r="G1322" s="432">
        <f t="shared" si="140"/>
        <v>0</v>
      </c>
    </row>
    <row r="1323" spans="1:7" ht="16.5" customHeight="1" x14ac:dyDescent="0.2">
      <c r="A1323" s="423"/>
      <c r="B1323" s="418">
        <f t="shared" si="139"/>
        <v>0</v>
      </c>
      <c r="C1323" s="424"/>
      <c r="D1323" s="425"/>
      <c r="E1323" s="429"/>
      <c r="F1323" s="419"/>
      <c r="G1323" s="432">
        <f t="shared" si="140"/>
        <v>0</v>
      </c>
    </row>
    <row r="1324" spans="1:7" ht="16.5" customHeight="1" x14ac:dyDescent="0.2">
      <c r="A1324" s="423" t="s">
        <v>1825</v>
      </c>
      <c r="B1324" s="418" t="str">
        <f t="shared" si="139"/>
        <v>Sereno</v>
      </c>
      <c r="C1324" s="424" t="s">
        <v>1726</v>
      </c>
      <c r="D1324" s="433"/>
      <c r="E1324" s="571"/>
      <c r="F1324" s="419">
        <f>D1300</f>
        <v>0</v>
      </c>
      <c r="G1324" s="432">
        <f t="shared" si="140"/>
        <v>0</v>
      </c>
    </row>
    <row r="1325" spans="1:7" ht="16.5" customHeight="1" x14ac:dyDescent="0.2">
      <c r="A1325" s="423"/>
      <c r="B1325" s="418">
        <f t="shared" si="139"/>
        <v>0</v>
      </c>
      <c r="C1325" s="418"/>
      <c r="D1325" s="469"/>
      <c r="E1325" s="419"/>
      <c r="F1325" s="419">
        <f>D1300</f>
        <v>0</v>
      </c>
      <c r="G1325" s="432">
        <f t="shared" si="140"/>
        <v>0</v>
      </c>
    </row>
    <row r="1326" spans="1:7" ht="16.5" customHeight="1" x14ac:dyDescent="0.2">
      <c r="A1326" s="169"/>
      <c r="B1326" s="156"/>
      <c r="C1326" s="160"/>
      <c r="D1326" s="156"/>
      <c r="E1326" s="157"/>
      <c r="F1326" s="166" t="s">
        <v>36</v>
      </c>
      <c r="G1326" s="434">
        <f>SUBTOTAL(9,G1319:G1325)</f>
        <v>0</v>
      </c>
    </row>
    <row r="1327" spans="1:7" ht="16.5" customHeight="1" x14ac:dyDescent="0.2">
      <c r="A1327" s="165"/>
      <c r="B1327" s="160"/>
      <c r="C1327" s="167" t="s">
        <v>1705</v>
      </c>
      <c r="D1327" s="156"/>
      <c r="E1327" s="157"/>
      <c r="F1327" s="158"/>
      <c r="G1327" s="168"/>
    </row>
    <row r="1328" spans="1:7" ht="16.5" customHeight="1" x14ac:dyDescent="0.2">
      <c r="A1328" s="603" t="s">
        <v>681</v>
      </c>
      <c r="B1328" s="604"/>
      <c r="C1328" s="605" t="s">
        <v>0</v>
      </c>
      <c r="D1328" s="605" t="s">
        <v>31</v>
      </c>
      <c r="E1328" s="607" t="s">
        <v>32</v>
      </c>
      <c r="F1328" s="609" t="s">
        <v>33</v>
      </c>
      <c r="G1328" s="611" t="s">
        <v>34</v>
      </c>
    </row>
    <row r="1329" spans="1:7" ht="16.5" customHeight="1" x14ac:dyDescent="0.2">
      <c r="A1329" s="163" t="s">
        <v>682</v>
      </c>
      <c r="B1329" s="164" t="s">
        <v>683</v>
      </c>
      <c r="C1329" s="606"/>
      <c r="D1329" s="606"/>
      <c r="E1329" s="608"/>
      <c r="F1329" s="610"/>
      <c r="G1329" s="612"/>
    </row>
    <row r="1330" spans="1:7" ht="16.5" customHeight="1" x14ac:dyDescent="0.2">
      <c r="A1330" s="423"/>
      <c r="B1330" s="418">
        <f t="shared" ref="B1330:B1340" si="141">IF(A1330=0,0,VLOOKUP(A1330,Tabla_Indices,2,FALSE))</f>
        <v>0</v>
      </c>
      <c r="C1330" s="424"/>
      <c r="D1330" s="425"/>
      <c r="E1330" s="429"/>
      <c r="F1330" s="430"/>
      <c r="G1330" s="432">
        <f>ROUND(E1330*F1330,2)</f>
        <v>0</v>
      </c>
    </row>
    <row r="1331" spans="1:7" ht="16.5" customHeight="1" x14ac:dyDescent="0.2">
      <c r="A1331" s="423"/>
      <c r="B1331" s="418">
        <f t="shared" si="141"/>
        <v>0</v>
      </c>
      <c r="C1331" s="424"/>
      <c r="D1331" s="425"/>
      <c r="E1331" s="429"/>
      <c r="F1331" s="430"/>
      <c r="G1331" s="432">
        <f t="shared" ref="G1331:G1340" si="142">ROUND(E1331*F1331,2)</f>
        <v>0</v>
      </c>
    </row>
    <row r="1332" spans="1:7" ht="16.5" customHeight="1" x14ac:dyDescent="0.2">
      <c r="A1332" s="423"/>
      <c r="B1332" s="418">
        <f t="shared" si="141"/>
        <v>0</v>
      </c>
      <c r="C1332" s="424"/>
      <c r="D1332" s="425"/>
      <c r="E1332" s="429"/>
      <c r="F1332" s="430"/>
      <c r="G1332" s="432">
        <f t="shared" si="142"/>
        <v>0</v>
      </c>
    </row>
    <row r="1333" spans="1:7" ht="16.5" customHeight="1" x14ac:dyDescent="0.2">
      <c r="A1333" s="423"/>
      <c r="B1333" s="418">
        <f t="shared" si="141"/>
        <v>0</v>
      </c>
      <c r="C1333" s="424"/>
      <c r="D1333" s="425"/>
      <c r="E1333" s="429"/>
      <c r="F1333" s="430"/>
      <c r="G1333" s="432">
        <f t="shared" si="142"/>
        <v>0</v>
      </c>
    </row>
    <row r="1334" spans="1:7" ht="16.5" customHeight="1" x14ac:dyDescent="0.2">
      <c r="A1334" s="423"/>
      <c r="B1334" s="418">
        <f t="shared" si="141"/>
        <v>0</v>
      </c>
      <c r="C1334" s="424"/>
      <c r="D1334" s="425"/>
      <c r="E1334" s="429"/>
      <c r="F1334" s="430"/>
      <c r="G1334" s="432">
        <f t="shared" si="142"/>
        <v>0</v>
      </c>
    </row>
    <row r="1335" spans="1:7" ht="16.5" customHeight="1" x14ac:dyDescent="0.2">
      <c r="A1335" s="423"/>
      <c r="B1335" s="418">
        <f t="shared" si="141"/>
        <v>0</v>
      </c>
      <c r="C1335" s="424"/>
      <c r="D1335" s="425"/>
      <c r="E1335" s="435"/>
      <c r="F1335" s="430"/>
      <c r="G1335" s="432">
        <f t="shared" si="142"/>
        <v>0</v>
      </c>
    </row>
    <row r="1336" spans="1:7" ht="16.5" customHeight="1" x14ac:dyDescent="0.2">
      <c r="A1336" s="423"/>
      <c r="B1336" s="418">
        <f t="shared" si="141"/>
        <v>0</v>
      </c>
      <c r="C1336" s="424"/>
      <c r="D1336" s="425"/>
      <c r="E1336" s="429"/>
      <c r="F1336" s="430"/>
      <c r="G1336" s="432">
        <f t="shared" si="142"/>
        <v>0</v>
      </c>
    </row>
    <row r="1337" spans="1:7" ht="16.5" customHeight="1" x14ac:dyDescent="0.2">
      <c r="A1337" s="423"/>
      <c r="B1337" s="418">
        <f t="shared" si="141"/>
        <v>0</v>
      </c>
      <c r="C1337" s="424"/>
      <c r="D1337" s="425"/>
      <c r="E1337" s="429"/>
      <c r="F1337" s="430"/>
      <c r="G1337" s="432">
        <f t="shared" si="142"/>
        <v>0</v>
      </c>
    </row>
    <row r="1338" spans="1:7" ht="16.5" customHeight="1" x14ac:dyDescent="0.2">
      <c r="A1338" s="423"/>
      <c r="B1338" s="418">
        <f t="shared" si="141"/>
        <v>0</v>
      </c>
      <c r="C1338" s="424"/>
      <c r="D1338" s="425"/>
      <c r="E1338" s="429"/>
      <c r="F1338" s="430"/>
      <c r="G1338" s="432">
        <f t="shared" si="142"/>
        <v>0</v>
      </c>
    </row>
    <row r="1339" spans="1:7" ht="16.5" customHeight="1" x14ac:dyDescent="0.2">
      <c r="A1339" s="423"/>
      <c r="B1339" s="418">
        <f t="shared" si="141"/>
        <v>0</v>
      </c>
      <c r="C1339" s="424"/>
      <c r="D1339" s="425"/>
      <c r="E1339" s="429"/>
      <c r="F1339" s="430"/>
      <c r="G1339" s="432">
        <f t="shared" si="142"/>
        <v>0</v>
      </c>
    </row>
    <row r="1340" spans="1:7" ht="16.5" customHeight="1" x14ac:dyDescent="0.2">
      <c r="A1340" s="423"/>
      <c r="B1340" s="418">
        <f t="shared" si="141"/>
        <v>0</v>
      </c>
      <c r="C1340" s="424"/>
      <c r="D1340" s="425"/>
      <c r="E1340" s="429"/>
      <c r="F1340" s="430"/>
      <c r="G1340" s="432">
        <f t="shared" si="142"/>
        <v>0</v>
      </c>
    </row>
    <row r="1341" spans="1:7" ht="16.5" customHeight="1" x14ac:dyDescent="0.2">
      <c r="A1341" s="165"/>
      <c r="B1341" s="160"/>
      <c r="C1341" s="160"/>
      <c r="D1341" s="156"/>
      <c r="E1341" s="157"/>
      <c r="F1341" s="166" t="s">
        <v>37</v>
      </c>
      <c r="G1341" s="436">
        <f>SUBTOTAL(9,G1330:G1340)</f>
        <v>0</v>
      </c>
    </row>
    <row r="1342" spans="1:7" ht="16.5" customHeight="1" x14ac:dyDescent="0.2">
      <c r="A1342" s="165"/>
      <c r="B1342" s="160"/>
      <c r="C1342" s="167" t="s">
        <v>1706</v>
      </c>
      <c r="D1342" s="156"/>
      <c r="E1342" s="157"/>
      <c r="F1342" s="158"/>
      <c r="G1342" s="168"/>
    </row>
    <row r="1343" spans="1:7" ht="16.5" customHeight="1" x14ac:dyDescent="0.2">
      <c r="A1343" s="603" t="s">
        <v>681</v>
      </c>
      <c r="B1343" s="604"/>
      <c r="C1343" s="605" t="s">
        <v>0</v>
      </c>
      <c r="D1343" s="605" t="s">
        <v>31</v>
      </c>
      <c r="E1343" s="607" t="s">
        <v>32</v>
      </c>
      <c r="F1343" s="609" t="s">
        <v>33</v>
      </c>
      <c r="G1343" s="611" t="s">
        <v>34</v>
      </c>
    </row>
    <row r="1344" spans="1:7" ht="16.5" customHeight="1" x14ac:dyDescent="0.2">
      <c r="A1344" s="163" t="s">
        <v>682</v>
      </c>
      <c r="B1344" s="164" t="s">
        <v>683</v>
      </c>
      <c r="C1344" s="606"/>
      <c r="D1344" s="606"/>
      <c r="E1344" s="608"/>
      <c r="F1344" s="610"/>
      <c r="G1344" s="612"/>
    </row>
    <row r="1345" spans="1:7" ht="16.5" customHeight="1" x14ac:dyDescent="0.2">
      <c r="A1345" s="423"/>
      <c r="B1345" s="418">
        <f>IF(A1345=0,0,VLOOKUP(A1345,Tabla_Indices,2,FALSE))</f>
        <v>0</v>
      </c>
      <c r="C1345" s="424"/>
      <c r="D1345" s="425"/>
      <c r="E1345" s="429"/>
      <c r="F1345" s="430"/>
      <c r="G1345" s="432">
        <f>ROUND(E1345*F1345,2)</f>
        <v>0</v>
      </c>
    </row>
    <row r="1346" spans="1:7" ht="16.5" customHeight="1" x14ac:dyDescent="0.2">
      <c r="A1346" s="423"/>
      <c r="B1346" s="418">
        <f>IF(A1346=0,0,VLOOKUP(A1346,Tabla_Indices,2,FALSE))</f>
        <v>0</v>
      </c>
      <c r="C1346" s="424"/>
      <c r="D1346" s="425"/>
      <c r="E1346" s="435"/>
      <c r="F1346" s="430"/>
      <c r="G1346" s="432">
        <f t="shared" ref="G1346" si="143">ROUND(E1346*F1346,2)</f>
        <v>0</v>
      </c>
    </row>
    <row r="1347" spans="1:7" ht="16.5" customHeight="1" x14ac:dyDescent="0.2">
      <c r="A1347" s="165"/>
      <c r="B1347" s="160"/>
      <c r="C1347" s="160"/>
      <c r="D1347" s="156"/>
      <c r="E1347" s="157"/>
      <c r="F1347" s="166" t="s">
        <v>1707</v>
      </c>
      <c r="G1347" s="436">
        <f>SUBTOTAL(9,G1345:G1346)</f>
        <v>0</v>
      </c>
    </row>
    <row r="1348" spans="1:7" ht="16.5" customHeight="1" thickBot="1" x14ac:dyDescent="0.25">
      <c r="A1348" s="170"/>
      <c r="B1348" s="171"/>
      <c r="C1348" s="172"/>
      <c r="D1348" s="171"/>
      <c r="E1348" s="173"/>
      <c r="F1348" s="174"/>
      <c r="G1348" s="175"/>
    </row>
    <row r="1349" spans="1:7" ht="16.5" customHeight="1" thickBot="1" x14ac:dyDescent="0.25">
      <c r="A1349" s="202">
        <f>B1282</f>
        <v>18</v>
      </c>
      <c r="B1349" s="201">
        <f>C1282</f>
        <v>0</v>
      </c>
      <c r="C1349" s="225"/>
      <c r="D1349" s="225" t="s">
        <v>38</v>
      </c>
      <c r="E1349" s="226"/>
      <c r="F1349" s="437" t="str">
        <f>CONCATENATE("$/",G1282)</f>
        <v>$/0</v>
      </c>
      <c r="G1349" s="438">
        <f>SUBTOTAL(9,G1305:G1348)</f>
        <v>0</v>
      </c>
    </row>
    <row r="1350" spans="1:7" ht="16.5" customHeight="1" thickTop="1" thickBot="1" x14ac:dyDescent="0.25"/>
    <row r="1351" spans="1:7" ht="16.5" customHeight="1" thickTop="1" x14ac:dyDescent="0.2">
      <c r="A1351" s="613" t="s">
        <v>40</v>
      </c>
      <c r="B1351" s="614"/>
      <c r="C1351" s="614"/>
      <c r="D1351" s="614"/>
      <c r="E1351" s="614"/>
      <c r="F1351" s="614"/>
      <c r="G1351" s="615"/>
    </row>
    <row r="1352" spans="1:7" ht="16.5" customHeight="1" x14ac:dyDescent="0.2">
      <c r="A1352" s="146" t="s">
        <v>819</v>
      </c>
      <c r="B1352" s="147" t="str">
        <f>Comitente</f>
        <v>DIRECCIÓN PROVINCIAL DE VIALIDAD</v>
      </c>
      <c r="C1352" s="148"/>
      <c r="D1352" s="223"/>
      <c r="E1352" s="223"/>
      <c r="F1352" s="150"/>
      <c r="G1352" s="151"/>
    </row>
    <row r="1353" spans="1:7" ht="16.5" customHeight="1" x14ac:dyDescent="0.2">
      <c r="A1353" s="146" t="s">
        <v>820</v>
      </c>
      <c r="B1353" s="147">
        <f>Contratista</f>
        <v>0</v>
      </c>
      <c r="C1353" s="152"/>
      <c r="D1353" s="152"/>
      <c r="E1353" s="152"/>
      <c r="F1353" s="147"/>
      <c r="G1353" s="153"/>
    </row>
    <row r="1354" spans="1:7" ht="16.5" customHeight="1" x14ac:dyDescent="0.2">
      <c r="A1354" s="146" t="s">
        <v>28</v>
      </c>
      <c r="B1354" s="147">
        <f>Obra</f>
        <v>0</v>
      </c>
      <c r="C1354" s="152"/>
      <c r="D1354" s="152"/>
      <c r="E1354" s="152"/>
      <c r="F1354" s="147" t="s">
        <v>41</v>
      </c>
      <c r="G1354" s="153">
        <f>Fecha_Base</f>
        <v>0</v>
      </c>
    </row>
    <row r="1355" spans="1:7" ht="16.5" customHeight="1" x14ac:dyDescent="0.2">
      <c r="A1355" s="154" t="s">
        <v>818</v>
      </c>
      <c r="B1355" s="155">
        <f>Ubicación</f>
        <v>0</v>
      </c>
      <c r="C1355" s="155"/>
      <c r="D1355" s="156"/>
      <c r="E1355" s="157"/>
      <c r="F1355" s="158"/>
      <c r="G1355" s="159"/>
    </row>
    <row r="1356" spans="1:7" ht="16.5" customHeight="1" x14ac:dyDescent="0.2">
      <c r="A1356" s="154" t="s">
        <v>42</v>
      </c>
      <c r="B1356" s="470"/>
      <c r="C1356" s="160" t="str">
        <f>IF(B1356="","",VLOOKUP(B1356,Tabla_CyP,2,FALSE))</f>
        <v/>
      </c>
      <c r="E1356" s="157"/>
      <c r="F1356" s="158"/>
      <c r="G1356" s="159"/>
    </row>
    <row r="1357" spans="1:7" ht="16.5" customHeight="1" x14ac:dyDescent="0.2">
      <c r="A1357" s="154" t="s">
        <v>29</v>
      </c>
      <c r="B1357" s="570">
        <v>19</v>
      </c>
      <c r="C1357" s="160">
        <f>IF(B1357=0,"",VLOOKUP(B1357,Tabla_CyP,2,FALSE))</f>
        <v>0</v>
      </c>
      <c r="D1357" s="156"/>
      <c r="E1357" s="157"/>
      <c r="F1357" s="155" t="s">
        <v>30</v>
      </c>
      <c r="G1357" s="161">
        <f>IF(B1357=0,"",VLOOKUP(B1357,Tabla_CyP,4,FALSE))</f>
        <v>0</v>
      </c>
    </row>
    <row r="1358" spans="1:7" ht="16.5" customHeight="1" x14ac:dyDescent="0.2">
      <c r="A1358" s="154"/>
      <c r="B1358" s="155"/>
      <c r="C1358" s="160"/>
      <c r="D1358" s="156"/>
      <c r="E1358" s="157"/>
      <c r="F1358" s="160"/>
      <c r="G1358" s="162"/>
    </row>
    <row r="1359" spans="1:7" ht="16.5" customHeight="1" x14ac:dyDescent="0.2">
      <c r="A1359" s="412"/>
      <c r="B1359" s="149"/>
      <c r="C1359" s="413" t="s">
        <v>1695</v>
      </c>
      <c r="D1359" s="149"/>
      <c r="E1359" s="149"/>
      <c r="F1359" s="149"/>
      <c r="G1359" s="414"/>
    </row>
    <row r="1360" spans="1:7" ht="16.5" customHeight="1" x14ac:dyDescent="0.2">
      <c r="A1360" s="154"/>
      <c r="B1360" s="215"/>
      <c r="C1360" s="160"/>
      <c r="D1360" s="156"/>
      <c r="E1360" s="157"/>
      <c r="F1360" s="155"/>
      <c r="G1360" s="161"/>
    </row>
    <row r="1361" spans="1:7" ht="16.5" customHeight="1" x14ac:dyDescent="0.2">
      <c r="A1361" s="154"/>
      <c r="B1361" s="215"/>
      <c r="C1361" s="415" t="s">
        <v>1696</v>
      </c>
      <c r="D1361" s="416" t="s">
        <v>32</v>
      </c>
      <c r="E1361" s="416" t="s">
        <v>1697</v>
      </c>
      <c r="F1361" s="416" t="s">
        <v>1698</v>
      </c>
      <c r="G1361" s="417" t="s">
        <v>1699</v>
      </c>
    </row>
    <row r="1362" spans="1:7" ht="16.5" customHeight="1" x14ac:dyDescent="0.2">
      <c r="A1362" s="154"/>
      <c r="B1362" s="215"/>
      <c r="C1362" s="424"/>
      <c r="D1362" s="429"/>
      <c r="E1362" s="467"/>
      <c r="F1362" s="430"/>
      <c r="G1362" s="420">
        <f>ROUND(D1362*F1362,2)</f>
        <v>0</v>
      </c>
    </row>
    <row r="1363" spans="1:7" ht="16.5" customHeight="1" x14ac:dyDescent="0.2">
      <c r="A1363" s="154"/>
      <c r="B1363" s="215"/>
      <c r="C1363" s="424"/>
      <c r="D1363" s="429"/>
      <c r="E1363" s="467"/>
      <c r="F1363" s="430"/>
      <c r="G1363" s="420">
        <f>ROUND(D1363*F1363,2)</f>
        <v>0</v>
      </c>
    </row>
    <row r="1364" spans="1:7" ht="16.5" customHeight="1" x14ac:dyDescent="0.2">
      <c r="A1364" s="154"/>
      <c r="B1364" s="215"/>
      <c r="C1364" s="424"/>
      <c r="D1364" s="429"/>
      <c r="E1364" s="467"/>
      <c r="F1364" s="430"/>
      <c r="G1364" s="420">
        <f>ROUND(D1364*F1364,2)</f>
        <v>0</v>
      </c>
    </row>
    <row r="1365" spans="1:7" ht="16.5" customHeight="1" x14ac:dyDescent="0.2">
      <c r="A1365" s="154"/>
      <c r="B1365" s="215"/>
      <c r="C1365" s="424"/>
      <c r="D1365" s="429"/>
      <c r="E1365" s="467"/>
      <c r="F1365" s="430"/>
      <c r="G1365" s="420">
        <f>ROUND(D1365*F1365,2)</f>
        <v>0</v>
      </c>
    </row>
    <row r="1366" spans="1:7" ht="16.5" customHeight="1" x14ac:dyDescent="0.2">
      <c r="A1366" s="154"/>
      <c r="B1366" s="215"/>
      <c r="C1366" s="424"/>
      <c r="D1366" s="429"/>
      <c r="E1366" s="467"/>
      <c r="F1366" s="430"/>
      <c r="G1366" s="420">
        <f t="shared" ref="G1366:G1371" si="144">ROUND(D1366*F1366,2)</f>
        <v>0</v>
      </c>
    </row>
    <row r="1367" spans="1:7" ht="16.5" customHeight="1" x14ac:dyDescent="0.2">
      <c r="A1367" s="154"/>
      <c r="B1367" s="215"/>
      <c r="C1367" s="424"/>
      <c r="D1367" s="429"/>
      <c r="E1367" s="467"/>
      <c r="F1367" s="430"/>
      <c r="G1367" s="420">
        <f t="shared" si="144"/>
        <v>0</v>
      </c>
    </row>
    <row r="1368" spans="1:7" ht="16.5" customHeight="1" x14ac:dyDescent="0.2">
      <c r="A1368" s="154"/>
      <c r="B1368" s="215"/>
      <c r="C1368" s="424"/>
      <c r="D1368" s="429"/>
      <c r="E1368" s="467"/>
      <c r="F1368" s="430"/>
      <c r="G1368" s="420">
        <f t="shared" si="144"/>
        <v>0</v>
      </c>
    </row>
    <row r="1369" spans="1:7" ht="16.5" customHeight="1" x14ac:dyDescent="0.2">
      <c r="A1369" s="154"/>
      <c r="B1369" s="215"/>
      <c r="C1369" s="424"/>
      <c r="D1369" s="429"/>
      <c r="E1369" s="467"/>
      <c r="F1369" s="430"/>
      <c r="G1369" s="420">
        <f t="shared" si="144"/>
        <v>0</v>
      </c>
    </row>
    <row r="1370" spans="1:7" ht="16.5" customHeight="1" x14ac:dyDescent="0.2">
      <c r="A1370" s="154"/>
      <c r="B1370" s="215"/>
      <c r="C1370" s="424"/>
      <c r="D1370" s="429"/>
      <c r="E1370" s="467"/>
      <c r="F1370" s="430"/>
      <c r="G1370" s="420">
        <f t="shared" si="144"/>
        <v>0</v>
      </c>
    </row>
    <row r="1371" spans="1:7" ht="16.5" customHeight="1" x14ac:dyDescent="0.2">
      <c r="A1371" s="154"/>
      <c r="B1371" s="215"/>
      <c r="C1371" s="424"/>
      <c r="D1371" s="429"/>
      <c r="E1371" s="467"/>
      <c r="F1371" s="430"/>
      <c r="G1371" s="420">
        <f t="shared" si="144"/>
        <v>0</v>
      </c>
    </row>
    <row r="1372" spans="1:7" ht="16.5" customHeight="1" thickBot="1" x14ac:dyDescent="0.25">
      <c r="A1372" s="154"/>
      <c r="B1372" s="215"/>
      <c r="C1372" s="160"/>
      <c r="E1372" s="222"/>
      <c r="F1372" s="155"/>
      <c r="G1372" s="161"/>
    </row>
    <row r="1373" spans="1:7" ht="16.5" customHeight="1" thickBot="1" x14ac:dyDescent="0.25">
      <c r="A1373" s="154"/>
      <c r="C1373" s="421" t="s">
        <v>1700</v>
      </c>
      <c r="E1373" s="222">
        <f>SUMPRODUCT(D1362:D1371,E1362:E1371)</f>
        <v>0</v>
      </c>
      <c r="F1373" s="155" t="s">
        <v>1701</v>
      </c>
      <c r="G1373" s="422">
        <f>SUM(G1362:G1371)</f>
        <v>0</v>
      </c>
    </row>
    <row r="1374" spans="1:7" ht="16.5" customHeight="1" x14ac:dyDescent="0.2">
      <c r="A1374" s="154"/>
      <c r="B1374" s="215"/>
      <c r="C1374" s="421"/>
      <c r="D1374" s="222"/>
      <c r="E1374" s="157"/>
      <c r="F1374" s="155"/>
      <c r="G1374" s="224"/>
    </row>
    <row r="1375" spans="1:7" ht="16.5" customHeight="1" x14ac:dyDescent="0.2">
      <c r="A1375" s="154"/>
      <c r="B1375" s="215"/>
      <c r="C1375" s="155" t="s">
        <v>1702</v>
      </c>
      <c r="D1375" s="425"/>
      <c r="E1375" s="559" t="str">
        <f>CONCATENATE(G1357,"/día")</f>
        <v>0/día</v>
      </c>
      <c r="F1375" s="155"/>
      <c r="G1375" s="161"/>
    </row>
    <row r="1376" spans="1:7" ht="16.5" customHeight="1" x14ac:dyDescent="0.2">
      <c r="A1376" s="154"/>
      <c r="B1376" s="215"/>
      <c r="C1376" s="160"/>
      <c r="D1376" s="156"/>
      <c r="E1376" s="157"/>
      <c r="F1376" s="155"/>
      <c r="G1376" s="161"/>
    </row>
    <row r="1377" spans="1:7" ht="16.5" customHeight="1" x14ac:dyDescent="0.2">
      <c r="A1377" s="603" t="s">
        <v>681</v>
      </c>
      <c r="B1377" s="604"/>
      <c r="C1377" s="605" t="s">
        <v>0</v>
      </c>
      <c r="D1377" s="607" t="s">
        <v>1703</v>
      </c>
      <c r="E1377" s="607" t="s">
        <v>1715</v>
      </c>
      <c r="F1377" s="609" t="s">
        <v>1054</v>
      </c>
      <c r="G1377" s="611" t="s">
        <v>34</v>
      </c>
    </row>
    <row r="1378" spans="1:7" ht="16.5" customHeight="1" x14ac:dyDescent="0.2">
      <c r="A1378" s="163" t="s">
        <v>682</v>
      </c>
      <c r="B1378" s="164" t="s">
        <v>683</v>
      </c>
      <c r="C1378" s="606"/>
      <c r="D1378" s="608"/>
      <c r="E1378" s="608"/>
      <c r="F1378" s="610"/>
      <c r="G1378" s="612"/>
    </row>
    <row r="1379" spans="1:7" ht="16.5" customHeight="1" x14ac:dyDescent="0.2">
      <c r="A1379" s="165"/>
      <c r="B1379" s="160"/>
      <c r="C1379" s="167" t="s">
        <v>1704</v>
      </c>
      <c r="D1379" s="157"/>
      <c r="E1379" s="157"/>
      <c r="F1379" s="160"/>
      <c r="G1379" s="168"/>
    </row>
    <row r="1380" spans="1:7" ht="16.5" customHeight="1" x14ac:dyDescent="0.2">
      <c r="A1380" s="578" t="s">
        <v>1806</v>
      </c>
      <c r="B1380" s="418" t="str">
        <f t="shared" ref="B1380:B1389" si="145">IF(A1380=0,0,VLOOKUP(A1380,Tabla_Indices,2,FALSE))</f>
        <v>Equipo - Amortización de equipo</v>
      </c>
      <c r="C1380" s="424" t="s">
        <v>1821</v>
      </c>
      <c r="D1380" s="579">
        <f>C_Amortización_Equipo</f>
        <v>0</v>
      </c>
      <c r="E1380" s="472"/>
      <c r="F1380" s="468">
        <f>IF(C1380="",0,D1375)</f>
        <v>0</v>
      </c>
      <c r="G1380" s="426">
        <f>IF(F1380=0,0,ROUND(E1380/F1380,2))</f>
        <v>0</v>
      </c>
    </row>
    <row r="1381" spans="1:7" ht="16.5" customHeight="1" x14ac:dyDescent="0.2">
      <c r="A1381" s="578" t="s">
        <v>1806</v>
      </c>
      <c r="B1381" s="418" t="str">
        <f t="shared" si="145"/>
        <v>Equipo - Amortización de equipo</v>
      </c>
      <c r="C1381" s="424" t="s">
        <v>1811</v>
      </c>
      <c r="D1381" s="579">
        <f>C_Interés_Equipo</f>
        <v>0</v>
      </c>
      <c r="E1381" s="472"/>
      <c r="F1381" s="468">
        <f>IF(C1381="",0,D1375)</f>
        <v>0</v>
      </c>
      <c r="G1381" s="426">
        <f t="shared" ref="G1381:G1389" si="146">IF(F1381=0,0,ROUND(E1381/F1381,2))</f>
        <v>0</v>
      </c>
    </row>
    <row r="1382" spans="1:7" ht="16.5" customHeight="1" x14ac:dyDescent="0.2">
      <c r="A1382" s="578" t="s">
        <v>1807</v>
      </c>
      <c r="B1382" s="418" t="str">
        <f t="shared" si="145"/>
        <v xml:space="preserve">Accesorios y repuestos para máquinas de uso especial                 </v>
      </c>
      <c r="C1382" s="428" t="s">
        <v>1721</v>
      </c>
      <c r="D1382" s="579">
        <f>C_Reparaciones_Repuestos_Equipos</f>
        <v>0</v>
      </c>
      <c r="E1382" s="472"/>
      <c r="F1382" s="468">
        <f>IF(C1382="",0,D1375)</f>
        <v>0</v>
      </c>
      <c r="G1382" s="426">
        <f t="shared" si="146"/>
        <v>0</v>
      </c>
    </row>
    <row r="1383" spans="1:7" ht="16.5" customHeight="1" x14ac:dyDescent="0.2">
      <c r="A1383" s="578" t="s">
        <v>1809</v>
      </c>
      <c r="B1383" s="418" t="str">
        <f t="shared" si="145"/>
        <v xml:space="preserve">Gas oil                                                                </v>
      </c>
      <c r="C1383" s="428" t="s">
        <v>982</v>
      </c>
      <c r="D1383" s="579">
        <f>C_Combustible_Equipos</f>
        <v>0</v>
      </c>
      <c r="E1383" s="472"/>
      <c r="F1383" s="468">
        <f>IF(C1383="",0,D1375)</f>
        <v>0</v>
      </c>
      <c r="G1383" s="426">
        <f t="shared" si="146"/>
        <v>0</v>
      </c>
    </row>
    <row r="1384" spans="1:7" ht="16.5" customHeight="1" x14ac:dyDescent="0.2">
      <c r="A1384" s="578" t="s">
        <v>1810</v>
      </c>
      <c r="B1384" s="418" t="str">
        <f t="shared" si="145"/>
        <v xml:space="preserve">Aceites lubricantes                                                    </v>
      </c>
      <c r="C1384" s="428" t="s">
        <v>1808</v>
      </c>
      <c r="D1384" s="579">
        <f>C_Lubricantes_Equipos</f>
        <v>0</v>
      </c>
      <c r="E1384" s="472"/>
      <c r="F1384" s="468">
        <f>IF(C1384="",0,D1375)</f>
        <v>0</v>
      </c>
      <c r="G1384" s="426">
        <f t="shared" si="146"/>
        <v>0</v>
      </c>
    </row>
    <row r="1385" spans="1:7" ht="16.5" customHeight="1" x14ac:dyDescent="0.2">
      <c r="A1385" s="578"/>
      <c r="B1385" s="418">
        <f t="shared" si="145"/>
        <v>0</v>
      </c>
      <c r="C1385" s="428"/>
      <c r="D1385" s="471"/>
      <c r="E1385" s="430"/>
      <c r="F1385" s="468">
        <f>IF(C1385="",0,D1375)</f>
        <v>0</v>
      </c>
      <c r="G1385" s="426">
        <f t="shared" si="146"/>
        <v>0</v>
      </c>
    </row>
    <row r="1386" spans="1:7" ht="16.5" customHeight="1" x14ac:dyDescent="0.2">
      <c r="A1386" s="578"/>
      <c r="B1386" s="418">
        <f t="shared" si="145"/>
        <v>0</v>
      </c>
      <c r="C1386" s="428"/>
      <c r="D1386" s="425"/>
      <c r="E1386" s="471"/>
      <c r="F1386" s="468">
        <f>IF(C1386="",0,D1375)</f>
        <v>0</v>
      </c>
      <c r="G1386" s="426">
        <f t="shared" si="146"/>
        <v>0</v>
      </c>
    </row>
    <row r="1387" spans="1:7" ht="16.5" customHeight="1" x14ac:dyDescent="0.2">
      <c r="A1387" s="578"/>
      <c r="B1387" s="418">
        <f t="shared" si="145"/>
        <v>0</v>
      </c>
      <c r="C1387" s="428"/>
      <c r="D1387" s="425"/>
      <c r="E1387" s="471"/>
      <c r="F1387" s="468">
        <f>IF(C1387="",0,D1375)</f>
        <v>0</v>
      </c>
      <c r="G1387" s="426">
        <f t="shared" si="146"/>
        <v>0</v>
      </c>
    </row>
    <row r="1388" spans="1:7" ht="16.5" customHeight="1" x14ac:dyDescent="0.2">
      <c r="A1388" s="578"/>
      <c r="B1388" s="418">
        <f t="shared" si="145"/>
        <v>0</v>
      </c>
      <c r="C1388" s="428"/>
      <c r="D1388" s="425"/>
      <c r="E1388" s="429"/>
      <c r="F1388" s="468">
        <f>IF(C1388="",0,D1375)</f>
        <v>0</v>
      </c>
      <c r="G1388" s="426">
        <f t="shared" si="146"/>
        <v>0</v>
      </c>
    </row>
    <row r="1389" spans="1:7" ht="16.5" customHeight="1" x14ac:dyDescent="0.2">
      <c r="A1389" s="578"/>
      <c r="B1389" s="418">
        <f t="shared" si="145"/>
        <v>0</v>
      </c>
      <c r="C1389" s="424"/>
      <c r="D1389" s="425"/>
      <c r="E1389" s="429"/>
      <c r="F1389" s="468">
        <f>IF(C1389="",0,D1375)</f>
        <v>0</v>
      </c>
      <c r="G1389" s="426">
        <f t="shared" si="146"/>
        <v>0</v>
      </c>
    </row>
    <row r="1390" spans="1:7" ht="16.5" customHeight="1" x14ac:dyDescent="0.2">
      <c r="A1390" s="169"/>
      <c r="B1390" s="156"/>
      <c r="C1390" s="160"/>
      <c r="D1390" s="156"/>
      <c r="E1390" s="157"/>
      <c r="F1390" s="166" t="s">
        <v>35</v>
      </c>
      <c r="G1390" s="431">
        <f>SUBTOTAL(9,G1380:G1389)</f>
        <v>0</v>
      </c>
    </row>
    <row r="1391" spans="1:7" ht="16.5" customHeight="1" x14ac:dyDescent="0.2">
      <c r="A1391" s="165"/>
      <c r="B1391" s="160"/>
      <c r="C1391" s="167" t="s">
        <v>821</v>
      </c>
      <c r="D1391" s="156"/>
      <c r="E1391" s="157"/>
      <c r="F1391" s="158"/>
      <c r="G1391" s="168"/>
    </row>
    <row r="1392" spans="1:7" ht="16.5" customHeight="1" x14ac:dyDescent="0.2">
      <c r="A1392" s="603" t="s">
        <v>681</v>
      </c>
      <c r="B1392" s="604"/>
      <c r="C1392" s="605" t="s">
        <v>0</v>
      </c>
      <c r="D1392" s="607" t="s">
        <v>32</v>
      </c>
      <c r="E1392" s="607" t="s">
        <v>1715</v>
      </c>
      <c r="F1392" s="609" t="s">
        <v>1054</v>
      </c>
      <c r="G1392" s="611" t="s">
        <v>34</v>
      </c>
    </row>
    <row r="1393" spans="1:7" ht="16.5" customHeight="1" x14ac:dyDescent="0.2">
      <c r="A1393" s="163" t="s">
        <v>682</v>
      </c>
      <c r="B1393" s="164" t="s">
        <v>683</v>
      </c>
      <c r="C1393" s="606"/>
      <c r="D1393" s="608"/>
      <c r="E1393" s="608"/>
      <c r="F1393" s="610"/>
      <c r="G1393" s="612"/>
    </row>
    <row r="1394" spans="1:7" ht="16.5" customHeight="1" x14ac:dyDescent="0.2">
      <c r="A1394" s="423" t="s">
        <v>1822</v>
      </c>
      <c r="B1394" s="418" t="str">
        <f t="shared" ref="B1394:B1400" si="147">IF(A1394=0,0,VLOOKUP(A1394,Tabla_Indices,2,FALSE))</f>
        <v>Oficial Especializado</v>
      </c>
      <c r="C1394" s="427" t="s">
        <v>1723</v>
      </c>
      <c r="D1394" s="425"/>
      <c r="E1394" s="429"/>
      <c r="F1394" s="419">
        <f>D1375</f>
        <v>0</v>
      </c>
      <c r="G1394" s="432">
        <f>IF(F1394=0,0,ROUND(D1394*E1394/F1394,2))</f>
        <v>0</v>
      </c>
    </row>
    <row r="1395" spans="1:7" ht="16.5" customHeight="1" x14ac:dyDescent="0.2">
      <c r="A1395" s="423" t="s">
        <v>1823</v>
      </c>
      <c r="B1395" s="418" t="str">
        <f t="shared" si="147"/>
        <v xml:space="preserve">Oficial </v>
      </c>
      <c r="C1395" s="424" t="s">
        <v>1724</v>
      </c>
      <c r="D1395" s="425"/>
      <c r="E1395" s="429"/>
      <c r="F1395" s="419">
        <f>D1375</f>
        <v>0</v>
      </c>
      <c r="G1395" s="432">
        <f t="shared" ref="G1395:G1400" si="148">IF(F1395=0,0,ROUND(D1395*E1395/F1395,2))</f>
        <v>0</v>
      </c>
    </row>
    <row r="1396" spans="1:7" ht="16.5" customHeight="1" x14ac:dyDescent="0.2">
      <c r="A1396" s="423" t="s">
        <v>1824</v>
      </c>
      <c r="B1396" s="418" t="str">
        <f t="shared" si="147"/>
        <v>Ayudante</v>
      </c>
      <c r="C1396" s="424" t="s">
        <v>1725</v>
      </c>
      <c r="D1396" s="425"/>
      <c r="E1396" s="429"/>
      <c r="F1396" s="419">
        <f>D1375</f>
        <v>0</v>
      </c>
      <c r="G1396" s="432">
        <f t="shared" si="148"/>
        <v>0</v>
      </c>
    </row>
    <row r="1397" spans="1:7" ht="16.5" customHeight="1" x14ac:dyDescent="0.2">
      <c r="A1397" s="423" t="s">
        <v>1824</v>
      </c>
      <c r="B1397" s="418" t="str">
        <f t="shared" si="147"/>
        <v>Ayudante</v>
      </c>
      <c r="C1397" s="424" t="s">
        <v>825</v>
      </c>
      <c r="D1397" s="425"/>
      <c r="E1397" s="429"/>
      <c r="F1397" s="419">
        <f>D1375</f>
        <v>0</v>
      </c>
      <c r="G1397" s="432">
        <f t="shared" si="148"/>
        <v>0</v>
      </c>
    </row>
    <row r="1398" spans="1:7" ht="16.5" customHeight="1" x14ac:dyDescent="0.2">
      <c r="A1398" s="423"/>
      <c r="B1398" s="418">
        <f t="shared" si="147"/>
        <v>0</v>
      </c>
      <c r="C1398" s="424"/>
      <c r="D1398" s="425"/>
      <c r="E1398" s="429"/>
      <c r="F1398" s="419"/>
      <c r="G1398" s="432">
        <f t="shared" si="148"/>
        <v>0</v>
      </c>
    </row>
    <row r="1399" spans="1:7" ht="16.5" customHeight="1" x14ac:dyDescent="0.2">
      <c r="A1399" s="423" t="s">
        <v>1825</v>
      </c>
      <c r="B1399" s="418" t="str">
        <f t="shared" si="147"/>
        <v>Sereno</v>
      </c>
      <c r="C1399" s="424" t="s">
        <v>1726</v>
      </c>
      <c r="D1399" s="433"/>
      <c r="E1399" s="571"/>
      <c r="F1399" s="419">
        <f>D1375</f>
        <v>0</v>
      </c>
      <c r="G1399" s="432">
        <f t="shared" si="148"/>
        <v>0</v>
      </c>
    </row>
    <row r="1400" spans="1:7" ht="16.5" customHeight="1" x14ac:dyDescent="0.2">
      <c r="A1400" s="423"/>
      <c r="B1400" s="418">
        <f t="shared" si="147"/>
        <v>0</v>
      </c>
      <c r="C1400" s="418"/>
      <c r="D1400" s="469"/>
      <c r="E1400" s="419"/>
      <c r="F1400" s="419">
        <f>D1375</f>
        <v>0</v>
      </c>
      <c r="G1400" s="432">
        <f t="shared" si="148"/>
        <v>0</v>
      </c>
    </row>
    <row r="1401" spans="1:7" ht="16.5" customHeight="1" x14ac:dyDescent="0.2">
      <c r="A1401" s="169"/>
      <c r="B1401" s="156"/>
      <c r="C1401" s="160"/>
      <c r="D1401" s="156"/>
      <c r="E1401" s="157"/>
      <c r="F1401" s="166" t="s">
        <v>36</v>
      </c>
      <c r="G1401" s="434">
        <f>SUBTOTAL(9,G1394:G1400)</f>
        <v>0</v>
      </c>
    </row>
    <row r="1402" spans="1:7" ht="16.5" customHeight="1" x14ac:dyDescent="0.2">
      <c r="A1402" s="165"/>
      <c r="B1402" s="160"/>
      <c r="C1402" s="167" t="s">
        <v>1705</v>
      </c>
      <c r="D1402" s="156"/>
      <c r="E1402" s="157"/>
      <c r="F1402" s="158"/>
      <c r="G1402" s="168"/>
    </row>
    <row r="1403" spans="1:7" ht="16.5" customHeight="1" x14ac:dyDescent="0.2">
      <c r="A1403" s="603" t="s">
        <v>681</v>
      </c>
      <c r="B1403" s="604"/>
      <c r="C1403" s="605" t="s">
        <v>0</v>
      </c>
      <c r="D1403" s="605" t="s">
        <v>31</v>
      </c>
      <c r="E1403" s="607" t="s">
        <v>32</v>
      </c>
      <c r="F1403" s="609" t="s">
        <v>33</v>
      </c>
      <c r="G1403" s="611" t="s">
        <v>34</v>
      </c>
    </row>
    <row r="1404" spans="1:7" ht="16.5" customHeight="1" x14ac:dyDescent="0.2">
      <c r="A1404" s="163" t="s">
        <v>682</v>
      </c>
      <c r="B1404" s="164" t="s">
        <v>683</v>
      </c>
      <c r="C1404" s="606"/>
      <c r="D1404" s="606"/>
      <c r="E1404" s="608"/>
      <c r="F1404" s="610"/>
      <c r="G1404" s="612"/>
    </row>
    <row r="1405" spans="1:7" ht="16.5" customHeight="1" x14ac:dyDescent="0.2">
      <c r="A1405" s="423"/>
      <c r="B1405" s="418">
        <f t="shared" ref="B1405:B1415" si="149">IF(A1405=0,0,VLOOKUP(A1405,Tabla_Indices,2,FALSE))</f>
        <v>0</v>
      </c>
      <c r="C1405" s="424"/>
      <c r="D1405" s="425"/>
      <c r="E1405" s="429"/>
      <c r="F1405" s="430"/>
      <c r="G1405" s="432">
        <f>ROUND(E1405*F1405,2)</f>
        <v>0</v>
      </c>
    </row>
    <row r="1406" spans="1:7" ht="16.5" customHeight="1" x14ac:dyDescent="0.2">
      <c r="A1406" s="423"/>
      <c r="B1406" s="418">
        <f t="shared" si="149"/>
        <v>0</v>
      </c>
      <c r="C1406" s="424"/>
      <c r="D1406" s="425"/>
      <c r="E1406" s="429"/>
      <c r="F1406" s="430"/>
      <c r="G1406" s="432">
        <f t="shared" ref="G1406:G1415" si="150">ROUND(E1406*F1406,2)</f>
        <v>0</v>
      </c>
    </row>
    <row r="1407" spans="1:7" ht="16.5" customHeight="1" x14ac:dyDescent="0.2">
      <c r="A1407" s="423"/>
      <c r="B1407" s="418">
        <f t="shared" si="149"/>
        <v>0</v>
      </c>
      <c r="C1407" s="424"/>
      <c r="D1407" s="425"/>
      <c r="E1407" s="429"/>
      <c r="F1407" s="430"/>
      <c r="G1407" s="432">
        <f t="shared" si="150"/>
        <v>0</v>
      </c>
    </row>
    <row r="1408" spans="1:7" ht="16.5" customHeight="1" x14ac:dyDescent="0.2">
      <c r="A1408" s="423"/>
      <c r="B1408" s="418">
        <f t="shared" si="149"/>
        <v>0</v>
      </c>
      <c r="C1408" s="424"/>
      <c r="D1408" s="425"/>
      <c r="E1408" s="429"/>
      <c r="F1408" s="430"/>
      <c r="G1408" s="432">
        <f t="shared" si="150"/>
        <v>0</v>
      </c>
    </row>
    <row r="1409" spans="1:7" ht="16.5" customHeight="1" x14ac:dyDescent="0.2">
      <c r="A1409" s="423"/>
      <c r="B1409" s="418">
        <f t="shared" si="149"/>
        <v>0</v>
      </c>
      <c r="C1409" s="424"/>
      <c r="D1409" s="425"/>
      <c r="E1409" s="429"/>
      <c r="F1409" s="430"/>
      <c r="G1409" s="432">
        <f t="shared" si="150"/>
        <v>0</v>
      </c>
    </row>
    <row r="1410" spans="1:7" ht="16.5" customHeight="1" x14ac:dyDescent="0.2">
      <c r="A1410" s="423"/>
      <c r="B1410" s="418">
        <f t="shared" si="149"/>
        <v>0</v>
      </c>
      <c r="C1410" s="424"/>
      <c r="D1410" s="425"/>
      <c r="E1410" s="435"/>
      <c r="F1410" s="430"/>
      <c r="G1410" s="432">
        <f t="shared" si="150"/>
        <v>0</v>
      </c>
    </row>
    <row r="1411" spans="1:7" ht="16.5" customHeight="1" x14ac:dyDescent="0.2">
      <c r="A1411" s="423"/>
      <c r="B1411" s="418">
        <f t="shared" si="149"/>
        <v>0</v>
      </c>
      <c r="C1411" s="424"/>
      <c r="D1411" s="425"/>
      <c r="E1411" s="429"/>
      <c r="F1411" s="430"/>
      <c r="G1411" s="432">
        <f t="shared" si="150"/>
        <v>0</v>
      </c>
    </row>
    <row r="1412" spans="1:7" ht="16.5" customHeight="1" x14ac:dyDescent="0.2">
      <c r="A1412" s="423"/>
      <c r="B1412" s="418">
        <f t="shared" si="149"/>
        <v>0</v>
      </c>
      <c r="C1412" s="424"/>
      <c r="D1412" s="425"/>
      <c r="E1412" s="429"/>
      <c r="F1412" s="430"/>
      <c r="G1412" s="432">
        <f t="shared" si="150"/>
        <v>0</v>
      </c>
    </row>
    <row r="1413" spans="1:7" ht="16.5" customHeight="1" x14ac:dyDescent="0.2">
      <c r="A1413" s="423"/>
      <c r="B1413" s="418">
        <f t="shared" si="149"/>
        <v>0</v>
      </c>
      <c r="C1413" s="424"/>
      <c r="D1413" s="425"/>
      <c r="E1413" s="429"/>
      <c r="F1413" s="430"/>
      <c r="G1413" s="432">
        <f t="shared" si="150"/>
        <v>0</v>
      </c>
    </row>
    <row r="1414" spans="1:7" ht="16.5" customHeight="1" x14ac:dyDescent="0.2">
      <c r="A1414" s="423"/>
      <c r="B1414" s="418">
        <f t="shared" si="149"/>
        <v>0</v>
      </c>
      <c r="C1414" s="424"/>
      <c r="D1414" s="425"/>
      <c r="E1414" s="429"/>
      <c r="F1414" s="430"/>
      <c r="G1414" s="432">
        <f t="shared" si="150"/>
        <v>0</v>
      </c>
    </row>
    <row r="1415" spans="1:7" ht="16.5" customHeight="1" x14ac:dyDescent="0.2">
      <c r="A1415" s="423"/>
      <c r="B1415" s="418">
        <f t="shared" si="149"/>
        <v>0</v>
      </c>
      <c r="C1415" s="424"/>
      <c r="D1415" s="425"/>
      <c r="E1415" s="429"/>
      <c r="F1415" s="430"/>
      <c r="G1415" s="432">
        <f t="shared" si="150"/>
        <v>0</v>
      </c>
    </row>
    <row r="1416" spans="1:7" ht="16.5" customHeight="1" x14ac:dyDescent="0.2">
      <c r="A1416" s="165"/>
      <c r="B1416" s="160"/>
      <c r="C1416" s="160"/>
      <c r="D1416" s="156"/>
      <c r="E1416" s="157"/>
      <c r="F1416" s="166" t="s">
        <v>37</v>
      </c>
      <c r="G1416" s="436">
        <f>SUBTOTAL(9,G1405:G1415)</f>
        <v>0</v>
      </c>
    </row>
    <row r="1417" spans="1:7" ht="16.5" customHeight="1" x14ac:dyDescent="0.2">
      <c r="A1417" s="165"/>
      <c r="B1417" s="160"/>
      <c r="C1417" s="167" t="s">
        <v>1706</v>
      </c>
      <c r="D1417" s="156"/>
      <c r="E1417" s="157"/>
      <c r="F1417" s="158"/>
      <c r="G1417" s="168"/>
    </row>
    <row r="1418" spans="1:7" ht="16.5" customHeight="1" x14ac:dyDescent="0.2">
      <c r="A1418" s="603" t="s">
        <v>681</v>
      </c>
      <c r="B1418" s="604"/>
      <c r="C1418" s="605" t="s">
        <v>0</v>
      </c>
      <c r="D1418" s="605" t="s">
        <v>31</v>
      </c>
      <c r="E1418" s="607" t="s">
        <v>32</v>
      </c>
      <c r="F1418" s="609" t="s">
        <v>33</v>
      </c>
      <c r="G1418" s="611" t="s">
        <v>34</v>
      </c>
    </row>
    <row r="1419" spans="1:7" ht="16.5" customHeight="1" x14ac:dyDescent="0.2">
      <c r="A1419" s="163" t="s">
        <v>682</v>
      </c>
      <c r="B1419" s="164" t="s">
        <v>683</v>
      </c>
      <c r="C1419" s="606"/>
      <c r="D1419" s="606"/>
      <c r="E1419" s="608"/>
      <c r="F1419" s="610"/>
      <c r="G1419" s="612"/>
    </row>
    <row r="1420" spans="1:7" ht="16.5" customHeight="1" x14ac:dyDescent="0.2">
      <c r="A1420" s="423"/>
      <c r="B1420" s="418">
        <f>IF(A1420=0,0,VLOOKUP(A1420,Tabla_Indices,2,FALSE))</f>
        <v>0</v>
      </c>
      <c r="C1420" s="424"/>
      <c r="D1420" s="425"/>
      <c r="E1420" s="429"/>
      <c r="F1420" s="430"/>
      <c r="G1420" s="432">
        <f>ROUND(E1420*F1420,2)</f>
        <v>0</v>
      </c>
    </row>
    <row r="1421" spans="1:7" ht="16.5" customHeight="1" x14ac:dyDescent="0.2">
      <c r="A1421" s="423"/>
      <c r="B1421" s="418">
        <f>IF(A1421=0,0,VLOOKUP(A1421,Tabla_Indices,2,FALSE))</f>
        <v>0</v>
      </c>
      <c r="C1421" s="424"/>
      <c r="D1421" s="425"/>
      <c r="E1421" s="435"/>
      <c r="F1421" s="430"/>
      <c r="G1421" s="432">
        <f t="shared" ref="G1421" si="151">ROUND(E1421*F1421,2)</f>
        <v>0</v>
      </c>
    </row>
    <row r="1422" spans="1:7" ht="16.5" customHeight="1" x14ac:dyDescent="0.2">
      <c r="A1422" s="165"/>
      <c r="B1422" s="160"/>
      <c r="C1422" s="160"/>
      <c r="D1422" s="156"/>
      <c r="E1422" s="157"/>
      <c r="F1422" s="166" t="s">
        <v>1707</v>
      </c>
      <c r="G1422" s="436">
        <f>SUBTOTAL(9,G1420:G1421)</f>
        <v>0</v>
      </c>
    </row>
    <row r="1423" spans="1:7" ht="16.5" customHeight="1" thickBot="1" x14ac:dyDescent="0.25">
      <c r="A1423" s="170"/>
      <c r="B1423" s="171"/>
      <c r="C1423" s="172"/>
      <c r="D1423" s="171"/>
      <c r="E1423" s="173"/>
      <c r="F1423" s="174"/>
      <c r="G1423" s="175"/>
    </row>
    <row r="1424" spans="1:7" ht="16.5" customHeight="1" thickBot="1" x14ac:dyDescent="0.25">
      <c r="A1424" s="202">
        <f>B1357</f>
        <v>19</v>
      </c>
      <c r="B1424" s="201">
        <f>C1357</f>
        <v>0</v>
      </c>
      <c r="C1424" s="225"/>
      <c r="D1424" s="225" t="s">
        <v>38</v>
      </c>
      <c r="E1424" s="226"/>
      <c r="F1424" s="437" t="str">
        <f>CONCATENATE("$/",G1357)</f>
        <v>$/0</v>
      </c>
      <c r="G1424" s="438">
        <f>SUBTOTAL(9,G1380:G1423)</f>
        <v>0</v>
      </c>
    </row>
    <row r="1425" spans="1:7" ht="16.5" customHeight="1" thickTop="1" thickBot="1" x14ac:dyDescent="0.25"/>
    <row r="1426" spans="1:7" ht="16.5" customHeight="1" thickTop="1" x14ac:dyDescent="0.2">
      <c r="A1426" s="613" t="s">
        <v>40</v>
      </c>
      <c r="B1426" s="614"/>
      <c r="C1426" s="614"/>
      <c r="D1426" s="614"/>
      <c r="E1426" s="614"/>
      <c r="F1426" s="614"/>
      <c r="G1426" s="615"/>
    </row>
    <row r="1427" spans="1:7" ht="16.5" customHeight="1" x14ac:dyDescent="0.2">
      <c r="A1427" s="146" t="s">
        <v>819</v>
      </c>
      <c r="B1427" s="147" t="str">
        <f>Comitente</f>
        <v>DIRECCIÓN PROVINCIAL DE VIALIDAD</v>
      </c>
      <c r="C1427" s="148"/>
      <c r="D1427" s="223"/>
      <c r="E1427" s="223"/>
      <c r="F1427" s="150"/>
      <c r="G1427" s="151"/>
    </row>
    <row r="1428" spans="1:7" ht="16.5" customHeight="1" x14ac:dyDescent="0.2">
      <c r="A1428" s="146" t="s">
        <v>820</v>
      </c>
      <c r="B1428" s="147">
        <f>Contratista</f>
        <v>0</v>
      </c>
      <c r="C1428" s="152"/>
      <c r="D1428" s="152"/>
      <c r="E1428" s="152"/>
      <c r="F1428" s="147"/>
      <c r="G1428" s="153"/>
    </row>
    <row r="1429" spans="1:7" ht="16.5" customHeight="1" x14ac:dyDescent="0.2">
      <c r="A1429" s="146" t="s">
        <v>28</v>
      </c>
      <c r="B1429" s="147">
        <f>Obra</f>
        <v>0</v>
      </c>
      <c r="C1429" s="152"/>
      <c r="D1429" s="152"/>
      <c r="E1429" s="152"/>
      <c r="F1429" s="147" t="s">
        <v>41</v>
      </c>
      <c r="G1429" s="153">
        <f>Fecha_Base</f>
        <v>0</v>
      </c>
    </row>
    <row r="1430" spans="1:7" ht="16.5" customHeight="1" x14ac:dyDescent="0.2">
      <c r="A1430" s="154" t="s">
        <v>818</v>
      </c>
      <c r="B1430" s="155">
        <f>Ubicación</f>
        <v>0</v>
      </c>
      <c r="C1430" s="155"/>
      <c r="D1430" s="156"/>
      <c r="E1430" s="157"/>
      <c r="F1430" s="158"/>
      <c r="G1430" s="159"/>
    </row>
    <row r="1431" spans="1:7" ht="16.5" customHeight="1" x14ac:dyDescent="0.2">
      <c r="A1431" s="154" t="s">
        <v>42</v>
      </c>
      <c r="B1431" s="470"/>
      <c r="C1431" s="160" t="str">
        <f>IF(B1431="","",VLOOKUP(B1431,Tabla_CyP,2,FALSE))</f>
        <v/>
      </c>
      <c r="E1431" s="157"/>
      <c r="F1431" s="158"/>
      <c r="G1431" s="159"/>
    </row>
    <row r="1432" spans="1:7" ht="16.5" customHeight="1" x14ac:dyDescent="0.2">
      <c r="A1432" s="154" t="s">
        <v>29</v>
      </c>
      <c r="B1432" s="570">
        <v>20</v>
      </c>
      <c r="C1432" s="160">
        <f>IF(B1432=0,"",VLOOKUP(B1432,Tabla_CyP,2,FALSE))</f>
        <v>0</v>
      </c>
      <c r="D1432" s="156"/>
      <c r="E1432" s="157"/>
      <c r="F1432" s="155" t="s">
        <v>30</v>
      </c>
      <c r="G1432" s="161">
        <f>IF(B1432=0,"",VLOOKUP(B1432,Tabla_CyP,4,FALSE))</f>
        <v>0</v>
      </c>
    </row>
    <row r="1433" spans="1:7" ht="16.5" customHeight="1" x14ac:dyDescent="0.2">
      <c r="A1433" s="154"/>
      <c r="B1433" s="155"/>
      <c r="C1433" s="160"/>
      <c r="D1433" s="156"/>
      <c r="E1433" s="157"/>
      <c r="F1433" s="160"/>
      <c r="G1433" s="162"/>
    </row>
    <row r="1434" spans="1:7" ht="16.5" customHeight="1" x14ac:dyDescent="0.2">
      <c r="A1434" s="412"/>
      <c r="B1434" s="149"/>
      <c r="C1434" s="413" t="s">
        <v>1695</v>
      </c>
      <c r="D1434" s="149"/>
      <c r="E1434" s="149"/>
      <c r="F1434" s="149"/>
      <c r="G1434" s="414"/>
    </row>
    <row r="1435" spans="1:7" ht="16.5" customHeight="1" x14ac:dyDescent="0.2">
      <c r="A1435" s="154"/>
      <c r="B1435" s="215"/>
      <c r="C1435" s="160"/>
      <c r="D1435" s="156"/>
      <c r="E1435" s="157"/>
      <c r="F1435" s="155"/>
      <c r="G1435" s="161"/>
    </row>
    <row r="1436" spans="1:7" ht="16.5" customHeight="1" x14ac:dyDescent="0.2">
      <c r="A1436" s="154"/>
      <c r="B1436" s="215"/>
      <c r="C1436" s="415" t="s">
        <v>1696</v>
      </c>
      <c r="D1436" s="416" t="s">
        <v>32</v>
      </c>
      <c r="E1436" s="416" t="s">
        <v>1697</v>
      </c>
      <c r="F1436" s="416" t="s">
        <v>1698</v>
      </c>
      <c r="G1436" s="417" t="s">
        <v>1699</v>
      </c>
    </row>
    <row r="1437" spans="1:7" ht="16.5" customHeight="1" x14ac:dyDescent="0.2">
      <c r="A1437" s="154"/>
      <c r="B1437" s="215"/>
      <c r="C1437" s="424"/>
      <c r="D1437" s="429"/>
      <c r="E1437" s="467"/>
      <c r="F1437" s="430"/>
      <c r="G1437" s="420">
        <f>ROUND(D1437*F1437,2)</f>
        <v>0</v>
      </c>
    </row>
    <row r="1438" spans="1:7" ht="16.5" customHeight="1" x14ac:dyDescent="0.2">
      <c r="A1438" s="154"/>
      <c r="B1438" s="215"/>
      <c r="C1438" s="424"/>
      <c r="D1438" s="429"/>
      <c r="E1438" s="467"/>
      <c r="F1438" s="430"/>
      <c r="G1438" s="420">
        <f>ROUND(D1438*F1438,2)</f>
        <v>0</v>
      </c>
    </row>
    <row r="1439" spans="1:7" ht="16.5" customHeight="1" x14ac:dyDescent="0.2">
      <c r="A1439" s="154"/>
      <c r="B1439" s="215"/>
      <c r="C1439" s="424"/>
      <c r="D1439" s="429"/>
      <c r="E1439" s="467"/>
      <c r="F1439" s="430"/>
      <c r="G1439" s="420">
        <f>ROUND(D1439*F1439,2)</f>
        <v>0</v>
      </c>
    </row>
    <row r="1440" spans="1:7" ht="16.5" customHeight="1" x14ac:dyDescent="0.2">
      <c r="A1440" s="154"/>
      <c r="B1440" s="215"/>
      <c r="C1440" s="424"/>
      <c r="D1440" s="429"/>
      <c r="E1440" s="467"/>
      <c r="F1440" s="430"/>
      <c r="G1440" s="420">
        <f>ROUND(D1440*F1440,2)</f>
        <v>0</v>
      </c>
    </row>
    <row r="1441" spans="1:7" ht="16.5" customHeight="1" x14ac:dyDescent="0.2">
      <c r="A1441" s="154"/>
      <c r="B1441" s="215"/>
      <c r="C1441" s="424"/>
      <c r="D1441" s="429"/>
      <c r="E1441" s="467"/>
      <c r="F1441" s="430"/>
      <c r="G1441" s="420">
        <f t="shared" ref="G1441:G1446" si="152">ROUND(D1441*F1441,2)</f>
        <v>0</v>
      </c>
    </row>
    <row r="1442" spans="1:7" ht="16.5" customHeight="1" x14ac:dyDescent="0.2">
      <c r="A1442" s="154"/>
      <c r="B1442" s="215"/>
      <c r="C1442" s="424"/>
      <c r="D1442" s="429"/>
      <c r="E1442" s="467"/>
      <c r="F1442" s="430"/>
      <c r="G1442" s="420">
        <f t="shared" si="152"/>
        <v>0</v>
      </c>
    </row>
    <row r="1443" spans="1:7" ht="16.5" customHeight="1" x14ac:dyDescent="0.2">
      <c r="A1443" s="154"/>
      <c r="B1443" s="215"/>
      <c r="C1443" s="424"/>
      <c r="D1443" s="429"/>
      <c r="E1443" s="467"/>
      <c r="F1443" s="430"/>
      <c r="G1443" s="420">
        <f t="shared" si="152"/>
        <v>0</v>
      </c>
    </row>
    <row r="1444" spans="1:7" ht="16.5" customHeight="1" x14ac:dyDescent="0.2">
      <c r="A1444" s="154"/>
      <c r="B1444" s="215"/>
      <c r="C1444" s="424"/>
      <c r="D1444" s="429"/>
      <c r="E1444" s="467"/>
      <c r="F1444" s="430"/>
      <c r="G1444" s="420">
        <f t="shared" si="152"/>
        <v>0</v>
      </c>
    </row>
    <row r="1445" spans="1:7" ht="16.5" customHeight="1" x14ac:dyDescent="0.2">
      <c r="A1445" s="154"/>
      <c r="B1445" s="215"/>
      <c r="C1445" s="424"/>
      <c r="D1445" s="429"/>
      <c r="E1445" s="467"/>
      <c r="F1445" s="430"/>
      <c r="G1445" s="420">
        <f t="shared" si="152"/>
        <v>0</v>
      </c>
    </row>
    <row r="1446" spans="1:7" ht="16.5" customHeight="1" x14ac:dyDescent="0.2">
      <c r="A1446" s="154"/>
      <c r="B1446" s="215"/>
      <c r="C1446" s="424"/>
      <c r="D1446" s="429"/>
      <c r="E1446" s="467"/>
      <c r="F1446" s="430"/>
      <c r="G1446" s="420">
        <f t="shared" si="152"/>
        <v>0</v>
      </c>
    </row>
    <row r="1447" spans="1:7" ht="16.5" customHeight="1" thickBot="1" x14ac:dyDescent="0.25">
      <c r="A1447" s="154"/>
      <c r="B1447" s="215"/>
      <c r="C1447" s="160"/>
      <c r="E1447" s="222"/>
      <c r="F1447" s="155"/>
      <c r="G1447" s="161"/>
    </row>
    <row r="1448" spans="1:7" ht="16.5" customHeight="1" thickBot="1" x14ac:dyDescent="0.25">
      <c r="A1448" s="154"/>
      <c r="C1448" s="421" t="s">
        <v>1700</v>
      </c>
      <c r="E1448" s="222">
        <f>SUMPRODUCT(D1437:D1446,E1437:E1446)</f>
        <v>0</v>
      </c>
      <c r="F1448" s="155" t="s">
        <v>1701</v>
      </c>
      <c r="G1448" s="422">
        <f>SUM(G1437:G1446)</f>
        <v>0</v>
      </c>
    </row>
    <row r="1449" spans="1:7" ht="16.5" customHeight="1" x14ac:dyDescent="0.2">
      <c r="A1449" s="154"/>
      <c r="B1449" s="215"/>
      <c r="C1449" s="421"/>
      <c r="D1449" s="222"/>
      <c r="E1449" s="157"/>
      <c r="F1449" s="155"/>
      <c r="G1449" s="224"/>
    </row>
    <row r="1450" spans="1:7" ht="16.5" customHeight="1" x14ac:dyDescent="0.2">
      <c r="A1450" s="154"/>
      <c r="B1450" s="215"/>
      <c r="C1450" s="155" t="s">
        <v>1702</v>
      </c>
      <c r="D1450" s="425"/>
      <c r="E1450" s="559" t="str">
        <f>CONCATENATE(G1432,"/día")</f>
        <v>0/día</v>
      </c>
      <c r="F1450" s="155"/>
      <c r="G1450" s="161"/>
    </row>
    <row r="1451" spans="1:7" ht="16.5" customHeight="1" x14ac:dyDescent="0.2">
      <c r="A1451" s="154"/>
      <c r="B1451" s="215"/>
      <c r="C1451" s="160"/>
      <c r="D1451" s="156"/>
      <c r="E1451" s="157"/>
      <c r="F1451" s="155"/>
      <c r="G1451" s="161"/>
    </row>
    <row r="1452" spans="1:7" ht="16.5" customHeight="1" x14ac:dyDescent="0.2">
      <c r="A1452" s="603" t="s">
        <v>681</v>
      </c>
      <c r="B1452" s="604"/>
      <c r="C1452" s="605" t="s">
        <v>0</v>
      </c>
      <c r="D1452" s="607" t="s">
        <v>1703</v>
      </c>
      <c r="E1452" s="607" t="s">
        <v>1715</v>
      </c>
      <c r="F1452" s="609" t="s">
        <v>1054</v>
      </c>
      <c r="G1452" s="611" t="s">
        <v>34</v>
      </c>
    </row>
    <row r="1453" spans="1:7" ht="16.5" customHeight="1" x14ac:dyDescent="0.2">
      <c r="A1453" s="163" t="s">
        <v>682</v>
      </c>
      <c r="B1453" s="164" t="s">
        <v>683</v>
      </c>
      <c r="C1453" s="606"/>
      <c r="D1453" s="608"/>
      <c r="E1453" s="608"/>
      <c r="F1453" s="610"/>
      <c r="G1453" s="612"/>
    </row>
    <row r="1454" spans="1:7" ht="16.5" customHeight="1" x14ac:dyDescent="0.2">
      <c r="A1454" s="165"/>
      <c r="B1454" s="160"/>
      <c r="C1454" s="167" t="s">
        <v>1704</v>
      </c>
      <c r="D1454" s="157"/>
      <c r="E1454" s="157"/>
      <c r="F1454" s="160"/>
      <c r="G1454" s="168"/>
    </row>
    <row r="1455" spans="1:7" ht="16.5" customHeight="1" x14ac:dyDescent="0.2">
      <c r="A1455" s="578" t="s">
        <v>1806</v>
      </c>
      <c r="B1455" s="418" t="str">
        <f t="shared" ref="B1455:B1464" si="153">IF(A1455=0,0,VLOOKUP(A1455,Tabla_Indices,2,FALSE))</f>
        <v>Equipo - Amortización de equipo</v>
      </c>
      <c r="C1455" s="424" t="s">
        <v>1821</v>
      </c>
      <c r="D1455" s="579">
        <f>C_Amortización_Equipo</f>
        <v>0</v>
      </c>
      <c r="E1455" s="472"/>
      <c r="F1455" s="468">
        <f>IF(C1455="",0,D1450)</f>
        <v>0</v>
      </c>
      <c r="G1455" s="426">
        <f>IF(F1455=0,0,ROUND(E1455/F1455,2))</f>
        <v>0</v>
      </c>
    </row>
    <row r="1456" spans="1:7" ht="16.5" customHeight="1" x14ac:dyDescent="0.2">
      <c r="A1456" s="578" t="s">
        <v>1806</v>
      </c>
      <c r="B1456" s="418" t="str">
        <f t="shared" si="153"/>
        <v>Equipo - Amortización de equipo</v>
      </c>
      <c r="C1456" s="424" t="s">
        <v>1811</v>
      </c>
      <c r="D1456" s="579">
        <f>C_Interés_Equipo</f>
        <v>0</v>
      </c>
      <c r="E1456" s="472"/>
      <c r="F1456" s="468">
        <f>IF(C1456="",0,D1450)</f>
        <v>0</v>
      </c>
      <c r="G1456" s="426">
        <f t="shared" ref="G1456:G1464" si="154">IF(F1456=0,0,ROUND(E1456/F1456,2))</f>
        <v>0</v>
      </c>
    </row>
    <row r="1457" spans="1:7" ht="16.5" customHeight="1" x14ac:dyDescent="0.2">
      <c r="A1457" s="578" t="s">
        <v>1807</v>
      </c>
      <c r="B1457" s="418" t="str">
        <f t="shared" si="153"/>
        <v xml:space="preserve">Accesorios y repuestos para máquinas de uso especial                 </v>
      </c>
      <c r="C1457" s="428" t="s">
        <v>1721</v>
      </c>
      <c r="D1457" s="579">
        <f>C_Reparaciones_Repuestos_Equipos</f>
        <v>0</v>
      </c>
      <c r="E1457" s="472"/>
      <c r="F1457" s="468">
        <f>IF(C1457="",0,D1450)</f>
        <v>0</v>
      </c>
      <c r="G1457" s="426">
        <f t="shared" si="154"/>
        <v>0</v>
      </c>
    </row>
    <row r="1458" spans="1:7" ht="16.5" customHeight="1" x14ac:dyDescent="0.2">
      <c r="A1458" s="578" t="s">
        <v>1809</v>
      </c>
      <c r="B1458" s="418" t="str">
        <f t="shared" si="153"/>
        <v xml:space="preserve">Gas oil                                                                </v>
      </c>
      <c r="C1458" s="428" t="s">
        <v>982</v>
      </c>
      <c r="D1458" s="579">
        <f>C_Combustible_Equipos</f>
        <v>0</v>
      </c>
      <c r="E1458" s="472"/>
      <c r="F1458" s="468">
        <f>IF(C1458="",0,D1450)</f>
        <v>0</v>
      </c>
      <c r="G1458" s="426">
        <f t="shared" si="154"/>
        <v>0</v>
      </c>
    </row>
    <row r="1459" spans="1:7" ht="16.5" customHeight="1" x14ac:dyDescent="0.2">
      <c r="A1459" s="578" t="s">
        <v>1810</v>
      </c>
      <c r="B1459" s="418" t="str">
        <f t="shared" si="153"/>
        <v xml:space="preserve">Aceites lubricantes                                                    </v>
      </c>
      <c r="C1459" s="428" t="s">
        <v>1808</v>
      </c>
      <c r="D1459" s="579">
        <f>C_Lubricantes_Equipos</f>
        <v>0</v>
      </c>
      <c r="E1459" s="472"/>
      <c r="F1459" s="468">
        <f>IF(C1459="",0,D1450)</f>
        <v>0</v>
      </c>
      <c r="G1459" s="426">
        <f t="shared" si="154"/>
        <v>0</v>
      </c>
    </row>
    <row r="1460" spans="1:7" ht="16.5" customHeight="1" x14ac:dyDescent="0.2">
      <c r="A1460" s="578"/>
      <c r="B1460" s="418">
        <f t="shared" si="153"/>
        <v>0</v>
      </c>
      <c r="C1460" s="428"/>
      <c r="D1460" s="471"/>
      <c r="E1460" s="430"/>
      <c r="F1460" s="468">
        <f>IF(C1460="",0,D1450)</f>
        <v>0</v>
      </c>
      <c r="G1460" s="426">
        <f t="shared" si="154"/>
        <v>0</v>
      </c>
    </row>
    <row r="1461" spans="1:7" ht="16.5" customHeight="1" x14ac:dyDescent="0.2">
      <c r="A1461" s="578"/>
      <c r="B1461" s="418">
        <f t="shared" si="153"/>
        <v>0</v>
      </c>
      <c r="C1461" s="428"/>
      <c r="D1461" s="425"/>
      <c r="E1461" s="471"/>
      <c r="F1461" s="468">
        <f>IF(C1461="",0,D1450)</f>
        <v>0</v>
      </c>
      <c r="G1461" s="426">
        <f t="shared" si="154"/>
        <v>0</v>
      </c>
    </row>
    <row r="1462" spans="1:7" ht="16.5" customHeight="1" x14ac:dyDescent="0.2">
      <c r="A1462" s="578"/>
      <c r="B1462" s="418">
        <f t="shared" si="153"/>
        <v>0</v>
      </c>
      <c r="C1462" s="428"/>
      <c r="D1462" s="425"/>
      <c r="E1462" s="471"/>
      <c r="F1462" s="468">
        <f>IF(C1462="",0,D1450)</f>
        <v>0</v>
      </c>
      <c r="G1462" s="426">
        <f t="shared" si="154"/>
        <v>0</v>
      </c>
    </row>
    <row r="1463" spans="1:7" ht="16.5" customHeight="1" x14ac:dyDescent="0.2">
      <c r="A1463" s="578"/>
      <c r="B1463" s="418">
        <f t="shared" si="153"/>
        <v>0</v>
      </c>
      <c r="C1463" s="428"/>
      <c r="D1463" s="425"/>
      <c r="E1463" s="429"/>
      <c r="F1463" s="468">
        <f>IF(C1463="",0,D1450)</f>
        <v>0</v>
      </c>
      <c r="G1463" s="426">
        <f t="shared" si="154"/>
        <v>0</v>
      </c>
    </row>
    <row r="1464" spans="1:7" ht="16.5" customHeight="1" x14ac:dyDescent="0.2">
      <c r="A1464" s="578"/>
      <c r="B1464" s="418">
        <f t="shared" si="153"/>
        <v>0</v>
      </c>
      <c r="C1464" s="424"/>
      <c r="D1464" s="425"/>
      <c r="E1464" s="429"/>
      <c r="F1464" s="468">
        <f>IF(C1464="",0,D1450)</f>
        <v>0</v>
      </c>
      <c r="G1464" s="426">
        <f t="shared" si="154"/>
        <v>0</v>
      </c>
    </row>
    <row r="1465" spans="1:7" ht="16.5" customHeight="1" x14ac:dyDescent="0.2">
      <c r="A1465" s="169"/>
      <c r="B1465" s="156"/>
      <c r="C1465" s="160"/>
      <c r="D1465" s="156"/>
      <c r="E1465" s="157"/>
      <c r="F1465" s="166" t="s">
        <v>35</v>
      </c>
      <c r="G1465" s="431">
        <f>SUBTOTAL(9,G1455:G1464)</f>
        <v>0</v>
      </c>
    </row>
    <row r="1466" spans="1:7" ht="16.5" customHeight="1" x14ac:dyDescent="0.2">
      <c r="A1466" s="165"/>
      <c r="B1466" s="160"/>
      <c r="C1466" s="167" t="s">
        <v>821</v>
      </c>
      <c r="D1466" s="156"/>
      <c r="E1466" s="157"/>
      <c r="F1466" s="158"/>
      <c r="G1466" s="168"/>
    </row>
    <row r="1467" spans="1:7" ht="16.5" customHeight="1" x14ac:dyDescent="0.2">
      <c r="A1467" s="603" t="s">
        <v>681</v>
      </c>
      <c r="B1467" s="604"/>
      <c r="C1467" s="605" t="s">
        <v>0</v>
      </c>
      <c r="D1467" s="607" t="s">
        <v>32</v>
      </c>
      <c r="E1467" s="607" t="s">
        <v>1715</v>
      </c>
      <c r="F1467" s="609" t="s">
        <v>1054</v>
      </c>
      <c r="G1467" s="611" t="s">
        <v>34</v>
      </c>
    </row>
    <row r="1468" spans="1:7" ht="16.5" customHeight="1" x14ac:dyDescent="0.2">
      <c r="A1468" s="163" t="s">
        <v>682</v>
      </c>
      <c r="B1468" s="164" t="s">
        <v>683</v>
      </c>
      <c r="C1468" s="606"/>
      <c r="D1468" s="608"/>
      <c r="E1468" s="608"/>
      <c r="F1468" s="610"/>
      <c r="G1468" s="612"/>
    </row>
    <row r="1469" spans="1:7" ht="16.5" customHeight="1" x14ac:dyDescent="0.2">
      <c r="A1469" s="423" t="s">
        <v>1822</v>
      </c>
      <c r="B1469" s="418" t="str">
        <f t="shared" ref="B1469:B1475" si="155">IF(A1469=0,0,VLOOKUP(A1469,Tabla_Indices,2,FALSE))</f>
        <v>Oficial Especializado</v>
      </c>
      <c r="C1469" s="427" t="s">
        <v>1723</v>
      </c>
      <c r="D1469" s="425"/>
      <c r="E1469" s="429"/>
      <c r="F1469" s="419">
        <f>D1450</f>
        <v>0</v>
      </c>
      <c r="G1469" s="432">
        <f>IF(F1469=0,0,ROUND(D1469*E1469/F1469,2))</f>
        <v>0</v>
      </c>
    </row>
    <row r="1470" spans="1:7" ht="16.5" customHeight="1" x14ac:dyDescent="0.2">
      <c r="A1470" s="423" t="s">
        <v>1823</v>
      </c>
      <c r="B1470" s="418" t="str">
        <f t="shared" si="155"/>
        <v xml:space="preserve">Oficial </v>
      </c>
      <c r="C1470" s="424" t="s">
        <v>1724</v>
      </c>
      <c r="D1470" s="425"/>
      <c r="E1470" s="429"/>
      <c r="F1470" s="419">
        <f>D1450</f>
        <v>0</v>
      </c>
      <c r="G1470" s="432">
        <f t="shared" ref="G1470:G1475" si="156">IF(F1470=0,0,ROUND(D1470*E1470/F1470,2))</f>
        <v>0</v>
      </c>
    </row>
    <row r="1471" spans="1:7" ht="16.5" customHeight="1" x14ac:dyDescent="0.2">
      <c r="A1471" s="423" t="s">
        <v>1824</v>
      </c>
      <c r="B1471" s="418" t="str">
        <f t="shared" si="155"/>
        <v>Ayudante</v>
      </c>
      <c r="C1471" s="424" t="s">
        <v>1725</v>
      </c>
      <c r="D1471" s="425"/>
      <c r="E1471" s="429"/>
      <c r="F1471" s="419">
        <f>D1450</f>
        <v>0</v>
      </c>
      <c r="G1471" s="432">
        <f t="shared" si="156"/>
        <v>0</v>
      </c>
    </row>
    <row r="1472" spans="1:7" ht="16.5" customHeight="1" x14ac:dyDescent="0.2">
      <c r="A1472" s="423" t="s">
        <v>1824</v>
      </c>
      <c r="B1472" s="418" t="str">
        <f t="shared" si="155"/>
        <v>Ayudante</v>
      </c>
      <c r="C1472" s="424" t="s">
        <v>825</v>
      </c>
      <c r="D1472" s="425"/>
      <c r="E1472" s="429"/>
      <c r="F1472" s="419">
        <f>D1450</f>
        <v>0</v>
      </c>
      <c r="G1472" s="432">
        <f t="shared" si="156"/>
        <v>0</v>
      </c>
    </row>
    <row r="1473" spans="1:7" ht="16.5" customHeight="1" x14ac:dyDescent="0.2">
      <c r="A1473" s="423"/>
      <c r="B1473" s="418">
        <f t="shared" si="155"/>
        <v>0</v>
      </c>
      <c r="C1473" s="424"/>
      <c r="D1473" s="425"/>
      <c r="E1473" s="429"/>
      <c r="F1473" s="419"/>
      <c r="G1473" s="432">
        <f t="shared" si="156"/>
        <v>0</v>
      </c>
    </row>
    <row r="1474" spans="1:7" ht="16.5" customHeight="1" x14ac:dyDescent="0.2">
      <c r="A1474" s="423" t="s">
        <v>1825</v>
      </c>
      <c r="B1474" s="418" t="str">
        <f t="shared" si="155"/>
        <v>Sereno</v>
      </c>
      <c r="C1474" s="424" t="s">
        <v>1726</v>
      </c>
      <c r="D1474" s="433"/>
      <c r="E1474" s="571"/>
      <c r="F1474" s="419">
        <f>D1450</f>
        <v>0</v>
      </c>
      <c r="G1474" s="432">
        <f t="shared" si="156"/>
        <v>0</v>
      </c>
    </row>
    <row r="1475" spans="1:7" ht="16.5" customHeight="1" x14ac:dyDescent="0.2">
      <c r="A1475" s="423"/>
      <c r="B1475" s="418">
        <f t="shared" si="155"/>
        <v>0</v>
      </c>
      <c r="C1475" s="418"/>
      <c r="D1475" s="469"/>
      <c r="E1475" s="419"/>
      <c r="F1475" s="419">
        <f>D1450</f>
        <v>0</v>
      </c>
      <c r="G1475" s="432">
        <f t="shared" si="156"/>
        <v>0</v>
      </c>
    </row>
    <row r="1476" spans="1:7" ht="16.5" customHeight="1" x14ac:dyDescent="0.2">
      <c r="A1476" s="169"/>
      <c r="B1476" s="156"/>
      <c r="C1476" s="160"/>
      <c r="D1476" s="156"/>
      <c r="E1476" s="157"/>
      <c r="F1476" s="166" t="s">
        <v>36</v>
      </c>
      <c r="G1476" s="434">
        <f>SUBTOTAL(9,G1469:G1475)</f>
        <v>0</v>
      </c>
    </row>
    <row r="1477" spans="1:7" ht="16.5" customHeight="1" x14ac:dyDescent="0.2">
      <c r="A1477" s="165"/>
      <c r="B1477" s="160"/>
      <c r="C1477" s="167" t="s">
        <v>1705</v>
      </c>
      <c r="D1477" s="156"/>
      <c r="E1477" s="157"/>
      <c r="F1477" s="158"/>
      <c r="G1477" s="168"/>
    </row>
    <row r="1478" spans="1:7" ht="16.5" customHeight="1" x14ac:dyDescent="0.2">
      <c r="A1478" s="603" t="s">
        <v>681</v>
      </c>
      <c r="B1478" s="604"/>
      <c r="C1478" s="605" t="s">
        <v>0</v>
      </c>
      <c r="D1478" s="605" t="s">
        <v>31</v>
      </c>
      <c r="E1478" s="607" t="s">
        <v>32</v>
      </c>
      <c r="F1478" s="609" t="s">
        <v>33</v>
      </c>
      <c r="G1478" s="611" t="s">
        <v>34</v>
      </c>
    </row>
    <row r="1479" spans="1:7" ht="16.5" customHeight="1" x14ac:dyDescent="0.2">
      <c r="A1479" s="163" t="s">
        <v>682</v>
      </c>
      <c r="B1479" s="164" t="s">
        <v>683</v>
      </c>
      <c r="C1479" s="606"/>
      <c r="D1479" s="606"/>
      <c r="E1479" s="608"/>
      <c r="F1479" s="610"/>
      <c r="G1479" s="612"/>
    </row>
    <row r="1480" spans="1:7" ht="16.5" customHeight="1" x14ac:dyDescent="0.2">
      <c r="A1480" s="423"/>
      <c r="B1480" s="418">
        <f t="shared" ref="B1480:B1490" si="157">IF(A1480=0,0,VLOOKUP(A1480,Tabla_Indices,2,FALSE))</f>
        <v>0</v>
      </c>
      <c r="C1480" s="424"/>
      <c r="D1480" s="425"/>
      <c r="E1480" s="429"/>
      <c r="F1480" s="430"/>
      <c r="G1480" s="432">
        <f>ROUND(E1480*F1480,2)</f>
        <v>0</v>
      </c>
    </row>
    <row r="1481" spans="1:7" ht="16.5" customHeight="1" x14ac:dyDescent="0.2">
      <c r="A1481" s="423"/>
      <c r="B1481" s="418">
        <f t="shared" si="157"/>
        <v>0</v>
      </c>
      <c r="C1481" s="424"/>
      <c r="D1481" s="425"/>
      <c r="E1481" s="429"/>
      <c r="F1481" s="430"/>
      <c r="G1481" s="432">
        <f t="shared" ref="G1481:G1490" si="158">ROUND(E1481*F1481,2)</f>
        <v>0</v>
      </c>
    </row>
    <row r="1482" spans="1:7" ht="16.5" customHeight="1" x14ac:dyDescent="0.2">
      <c r="A1482" s="423"/>
      <c r="B1482" s="418">
        <f t="shared" si="157"/>
        <v>0</v>
      </c>
      <c r="C1482" s="424"/>
      <c r="D1482" s="425"/>
      <c r="E1482" s="429"/>
      <c r="F1482" s="430"/>
      <c r="G1482" s="432">
        <f t="shared" si="158"/>
        <v>0</v>
      </c>
    </row>
    <row r="1483" spans="1:7" ht="16.5" customHeight="1" x14ac:dyDescent="0.2">
      <c r="A1483" s="423"/>
      <c r="B1483" s="418">
        <f t="shared" si="157"/>
        <v>0</v>
      </c>
      <c r="C1483" s="424"/>
      <c r="D1483" s="425"/>
      <c r="E1483" s="429"/>
      <c r="F1483" s="430"/>
      <c r="G1483" s="432">
        <f t="shared" si="158"/>
        <v>0</v>
      </c>
    </row>
    <row r="1484" spans="1:7" ht="16.5" customHeight="1" x14ac:dyDescent="0.2">
      <c r="A1484" s="423"/>
      <c r="B1484" s="418">
        <f t="shared" si="157"/>
        <v>0</v>
      </c>
      <c r="C1484" s="424"/>
      <c r="D1484" s="425"/>
      <c r="E1484" s="429"/>
      <c r="F1484" s="430"/>
      <c r="G1484" s="432">
        <f t="shared" si="158"/>
        <v>0</v>
      </c>
    </row>
    <row r="1485" spans="1:7" ht="16.5" customHeight="1" x14ac:dyDescent="0.2">
      <c r="A1485" s="423"/>
      <c r="B1485" s="418">
        <f t="shared" si="157"/>
        <v>0</v>
      </c>
      <c r="C1485" s="424"/>
      <c r="D1485" s="425"/>
      <c r="E1485" s="435"/>
      <c r="F1485" s="430"/>
      <c r="G1485" s="432">
        <f t="shared" si="158"/>
        <v>0</v>
      </c>
    </row>
    <row r="1486" spans="1:7" ht="16.5" customHeight="1" x14ac:dyDescent="0.2">
      <c r="A1486" s="423"/>
      <c r="B1486" s="418">
        <f t="shared" si="157"/>
        <v>0</v>
      </c>
      <c r="C1486" s="424"/>
      <c r="D1486" s="425"/>
      <c r="E1486" s="429"/>
      <c r="F1486" s="430"/>
      <c r="G1486" s="432">
        <f t="shared" si="158"/>
        <v>0</v>
      </c>
    </row>
    <row r="1487" spans="1:7" ht="16.5" customHeight="1" x14ac:dyDescent="0.2">
      <c r="A1487" s="423"/>
      <c r="B1487" s="418">
        <f t="shared" si="157"/>
        <v>0</v>
      </c>
      <c r="C1487" s="424"/>
      <c r="D1487" s="425"/>
      <c r="E1487" s="429"/>
      <c r="F1487" s="430"/>
      <c r="G1487" s="432">
        <f t="shared" si="158"/>
        <v>0</v>
      </c>
    </row>
    <row r="1488" spans="1:7" ht="16.5" customHeight="1" x14ac:dyDescent="0.2">
      <c r="A1488" s="423"/>
      <c r="B1488" s="418">
        <f t="shared" si="157"/>
        <v>0</v>
      </c>
      <c r="C1488" s="424"/>
      <c r="D1488" s="425"/>
      <c r="E1488" s="429"/>
      <c r="F1488" s="430"/>
      <c r="G1488" s="432">
        <f t="shared" si="158"/>
        <v>0</v>
      </c>
    </row>
    <row r="1489" spans="1:7" ht="16.5" customHeight="1" x14ac:dyDescent="0.2">
      <c r="A1489" s="423"/>
      <c r="B1489" s="418">
        <f t="shared" si="157"/>
        <v>0</v>
      </c>
      <c r="C1489" s="424"/>
      <c r="D1489" s="425"/>
      <c r="E1489" s="429"/>
      <c r="F1489" s="430"/>
      <c r="G1489" s="432">
        <f t="shared" si="158"/>
        <v>0</v>
      </c>
    </row>
    <row r="1490" spans="1:7" ht="16.5" customHeight="1" x14ac:dyDescent="0.2">
      <c r="A1490" s="423"/>
      <c r="B1490" s="418">
        <f t="shared" si="157"/>
        <v>0</v>
      </c>
      <c r="C1490" s="424"/>
      <c r="D1490" s="425"/>
      <c r="E1490" s="429"/>
      <c r="F1490" s="430"/>
      <c r="G1490" s="432">
        <f t="shared" si="158"/>
        <v>0</v>
      </c>
    </row>
    <row r="1491" spans="1:7" ht="16.5" customHeight="1" x14ac:dyDescent="0.2">
      <c r="A1491" s="165"/>
      <c r="B1491" s="160"/>
      <c r="C1491" s="160"/>
      <c r="D1491" s="156"/>
      <c r="E1491" s="157"/>
      <c r="F1491" s="166" t="s">
        <v>37</v>
      </c>
      <c r="G1491" s="436">
        <f>SUBTOTAL(9,G1480:G1490)</f>
        <v>0</v>
      </c>
    </row>
    <row r="1492" spans="1:7" ht="16.5" customHeight="1" x14ac:dyDescent="0.2">
      <c r="A1492" s="165"/>
      <c r="B1492" s="160"/>
      <c r="C1492" s="167" t="s">
        <v>1706</v>
      </c>
      <c r="D1492" s="156"/>
      <c r="E1492" s="157"/>
      <c r="F1492" s="158"/>
      <c r="G1492" s="168"/>
    </row>
    <row r="1493" spans="1:7" ht="16.5" customHeight="1" x14ac:dyDescent="0.2">
      <c r="A1493" s="603" t="s">
        <v>681</v>
      </c>
      <c r="B1493" s="604"/>
      <c r="C1493" s="605" t="s">
        <v>0</v>
      </c>
      <c r="D1493" s="605" t="s">
        <v>31</v>
      </c>
      <c r="E1493" s="607" t="s">
        <v>32</v>
      </c>
      <c r="F1493" s="609" t="s">
        <v>33</v>
      </c>
      <c r="G1493" s="611" t="s">
        <v>34</v>
      </c>
    </row>
    <row r="1494" spans="1:7" ht="16.5" customHeight="1" x14ac:dyDescent="0.2">
      <c r="A1494" s="163" t="s">
        <v>682</v>
      </c>
      <c r="B1494" s="164" t="s">
        <v>683</v>
      </c>
      <c r="C1494" s="606"/>
      <c r="D1494" s="606"/>
      <c r="E1494" s="608"/>
      <c r="F1494" s="610"/>
      <c r="G1494" s="612"/>
    </row>
    <row r="1495" spans="1:7" ht="16.5" customHeight="1" x14ac:dyDescent="0.2">
      <c r="A1495" s="423"/>
      <c r="B1495" s="418">
        <f>IF(A1495=0,0,VLOOKUP(A1495,Tabla_Indices,2,FALSE))</f>
        <v>0</v>
      </c>
      <c r="C1495" s="424"/>
      <c r="D1495" s="425"/>
      <c r="E1495" s="429"/>
      <c r="F1495" s="430"/>
      <c r="G1495" s="432">
        <f>ROUND(E1495*F1495,2)</f>
        <v>0</v>
      </c>
    </row>
    <row r="1496" spans="1:7" ht="16.5" customHeight="1" x14ac:dyDescent="0.2">
      <c r="A1496" s="423"/>
      <c r="B1496" s="418">
        <f>IF(A1496=0,0,VLOOKUP(A1496,Tabla_Indices,2,FALSE))</f>
        <v>0</v>
      </c>
      <c r="C1496" s="424"/>
      <c r="D1496" s="425"/>
      <c r="E1496" s="435"/>
      <c r="F1496" s="430"/>
      <c r="G1496" s="432">
        <f t="shared" ref="G1496" si="159">ROUND(E1496*F1496,2)</f>
        <v>0</v>
      </c>
    </row>
    <row r="1497" spans="1:7" ht="16.5" customHeight="1" x14ac:dyDescent="0.2">
      <c r="A1497" s="165"/>
      <c r="B1497" s="160"/>
      <c r="C1497" s="160"/>
      <c r="D1497" s="156"/>
      <c r="E1497" s="157"/>
      <c r="F1497" s="166" t="s">
        <v>1707</v>
      </c>
      <c r="G1497" s="436">
        <f>SUBTOTAL(9,G1495:G1496)</f>
        <v>0</v>
      </c>
    </row>
    <row r="1498" spans="1:7" ht="16.5" customHeight="1" thickBot="1" x14ac:dyDescent="0.25">
      <c r="A1498" s="170"/>
      <c r="B1498" s="171"/>
      <c r="C1498" s="172"/>
      <c r="D1498" s="171"/>
      <c r="E1498" s="173"/>
      <c r="F1498" s="174"/>
      <c r="G1498" s="175"/>
    </row>
    <row r="1499" spans="1:7" ht="16.5" customHeight="1" thickBot="1" x14ac:dyDescent="0.25">
      <c r="A1499" s="202">
        <f>B1432</f>
        <v>20</v>
      </c>
      <c r="B1499" s="201">
        <f>C1432</f>
        <v>0</v>
      </c>
      <c r="C1499" s="225"/>
      <c r="D1499" s="225" t="s">
        <v>38</v>
      </c>
      <c r="E1499" s="226"/>
      <c r="F1499" s="437" t="str">
        <f>CONCATENATE("$/",G1432)</f>
        <v>$/0</v>
      </c>
      <c r="G1499" s="438">
        <f>SUBTOTAL(9,G1455:G1498)</f>
        <v>0</v>
      </c>
    </row>
    <row r="1500" spans="1:7" ht="16.5" customHeight="1" thickTop="1" thickBot="1" x14ac:dyDescent="0.25"/>
    <row r="1501" spans="1:7" ht="16.5" customHeight="1" thickTop="1" x14ac:dyDescent="0.2">
      <c r="A1501" s="613" t="s">
        <v>40</v>
      </c>
      <c r="B1501" s="614"/>
      <c r="C1501" s="614"/>
      <c r="D1501" s="614"/>
      <c r="E1501" s="614"/>
      <c r="F1501" s="614"/>
      <c r="G1501" s="615"/>
    </row>
    <row r="1502" spans="1:7" ht="16.5" customHeight="1" x14ac:dyDescent="0.2">
      <c r="A1502" s="146" t="s">
        <v>819</v>
      </c>
      <c r="B1502" s="147" t="str">
        <f>Comitente</f>
        <v>DIRECCIÓN PROVINCIAL DE VIALIDAD</v>
      </c>
      <c r="C1502" s="148"/>
      <c r="D1502" s="223"/>
      <c r="E1502" s="223"/>
      <c r="F1502" s="150"/>
      <c r="G1502" s="151"/>
    </row>
    <row r="1503" spans="1:7" ht="16.5" customHeight="1" x14ac:dyDescent="0.2">
      <c r="A1503" s="146" t="s">
        <v>820</v>
      </c>
      <c r="B1503" s="147">
        <f>Contratista</f>
        <v>0</v>
      </c>
      <c r="C1503" s="152"/>
      <c r="D1503" s="152"/>
      <c r="E1503" s="152"/>
      <c r="F1503" s="147"/>
      <c r="G1503" s="153"/>
    </row>
    <row r="1504" spans="1:7" ht="16.5" customHeight="1" x14ac:dyDescent="0.2">
      <c r="A1504" s="146" t="s">
        <v>28</v>
      </c>
      <c r="B1504" s="147">
        <f>Obra</f>
        <v>0</v>
      </c>
      <c r="C1504" s="152"/>
      <c r="D1504" s="152"/>
      <c r="E1504" s="152"/>
      <c r="F1504" s="147" t="s">
        <v>41</v>
      </c>
      <c r="G1504" s="153">
        <f>Fecha_Base</f>
        <v>0</v>
      </c>
    </row>
    <row r="1505" spans="1:7" ht="16.5" customHeight="1" x14ac:dyDescent="0.2">
      <c r="A1505" s="154" t="s">
        <v>818</v>
      </c>
      <c r="B1505" s="155">
        <f>Ubicación</f>
        <v>0</v>
      </c>
      <c r="C1505" s="155"/>
      <c r="D1505" s="156"/>
      <c r="E1505" s="157"/>
      <c r="F1505" s="158"/>
      <c r="G1505" s="159"/>
    </row>
    <row r="1506" spans="1:7" ht="16.5" customHeight="1" x14ac:dyDescent="0.2">
      <c r="A1506" s="154" t="s">
        <v>42</v>
      </c>
      <c r="B1506" s="470"/>
      <c r="C1506" s="160" t="str">
        <f>IF(B1506="","",VLOOKUP(B1506,Tabla_CyP,2,FALSE))</f>
        <v/>
      </c>
      <c r="E1506" s="157"/>
      <c r="F1506" s="158"/>
      <c r="G1506" s="159"/>
    </row>
    <row r="1507" spans="1:7" ht="16.5" customHeight="1" x14ac:dyDescent="0.2">
      <c r="A1507" s="154" t="s">
        <v>29</v>
      </c>
      <c r="B1507" s="570">
        <v>21</v>
      </c>
      <c r="C1507" s="160">
        <f>IF(B1507=0,"",VLOOKUP(B1507,Tabla_CyP,2,FALSE))</f>
        <v>0</v>
      </c>
      <c r="D1507" s="156"/>
      <c r="E1507" s="157"/>
      <c r="F1507" s="155" t="s">
        <v>30</v>
      </c>
      <c r="G1507" s="161">
        <f>IF(B1507=0,"",VLOOKUP(B1507,Tabla_CyP,4,FALSE))</f>
        <v>0</v>
      </c>
    </row>
    <row r="1508" spans="1:7" ht="16.5" customHeight="1" x14ac:dyDescent="0.2">
      <c r="A1508" s="154"/>
      <c r="B1508" s="155"/>
      <c r="C1508" s="160"/>
      <c r="D1508" s="156"/>
      <c r="E1508" s="157"/>
      <c r="F1508" s="160"/>
      <c r="G1508" s="162"/>
    </row>
    <row r="1509" spans="1:7" ht="16.5" customHeight="1" x14ac:dyDescent="0.2">
      <c r="A1509" s="412"/>
      <c r="B1509" s="149"/>
      <c r="C1509" s="413" t="s">
        <v>1695</v>
      </c>
      <c r="D1509" s="149"/>
      <c r="E1509" s="149"/>
      <c r="F1509" s="149"/>
      <c r="G1509" s="414"/>
    </row>
    <row r="1510" spans="1:7" ht="16.5" customHeight="1" x14ac:dyDescent="0.2">
      <c r="A1510" s="154"/>
      <c r="B1510" s="215"/>
      <c r="C1510" s="160"/>
      <c r="D1510" s="156"/>
      <c r="E1510" s="157"/>
      <c r="F1510" s="155"/>
      <c r="G1510" s="161"/>
    </row>
    <row r="1511" spans="1:7" ht="16.5" customHeight="1" x14ac:dyDescent="0.2">
      <c r="A1511" s="154"/>
      <c r="B1511" s="215"/>
      <c r="C1511" s="415" t="s">
        <v>1696</v>
      </c>
      <c r="D1511" s="416" t="s">
        <v>32</v>
      </c>
      <c r="E1511" s="416" t="s">
        <v>1697</v>
      </c>
      <c r="F1511" s="416" t="s">
        <v>1698</v>
      </c>
      <c r="G1511" s="417" t="s">
        <v>1699</v>
      </c>
    </row>
    <row r="1512" spans="1:7" ht="16.5" customHeight="1" x14ac:dyDescent="0.2">
      <c r="A1512" s="154"/>
      <c r="B1512" s="215"/>
      <c r="C1512" s="424"/>
      <c r="D1512" s="429"/>
      <c r="E1512" s="467"/>
      <c r="F1512" s="430"/>
      <c r="G1512" s="420">
        <f>ROUND(D1512*F1512,2)</f>
        <v>0</v>
      </c>
    </row>
    <row r="1513" spans="1:7" ht="16.5" customHeight="1" x14ac:dyDescent="0.2">
      <c r="A1513" s="154"/>
      <c r="B1513" s="215"/>
      <c r="C1513" s="424"/>
      <c r="D1513" s="429"/>
      <c r="E1513" s="467"/>
      <c r="F1513" s="430"/>
      <c r="G1513" s="420">
        <f>ROUND(D1513*F1513,2)</f>
        <v>0</v>
      </c>
    </row>
    <row r="1514" spans="1:7" ht="16.5" customHeight="1" x14ac:dyDescent="0.2">
      <c r="A1514" s="154"/>
      <c r="B1514" s="215"/>
      <c r="C1514" s="424"/>
      <c r="D1514" s="429"/>
      <c r="E1514" s="467"/>
      <c r="F1514" s="430"/>
      <c r="G1514" s="420">
        <f>ROUND(D1514*F1514,2)</f>
        <v>0</v>
      </c>
    </row>
    <row r="1515" spans="1:7" ht="16.5" customHeight="1" x14ac:dyDescent="0.2">
      <c r="A1515" s="154"/>
      <c r="B1515" s="215"/>
      <c r="C1515" s="424"/>
      <c r="D1515" s="429"/>
      <c r="E1515" s="467"/>
      <c r="F1515" s="430"/>
      <c r="G1515" s="420">
        <f>ROUND(D1515*F1515,2)</f>
        <v>0</v>
      </c>
    </row>
    <row r="1516" spans="1:7" ht="16.5" customHeight="1" x14ac:dyDescent="0.2">
      <c r="A1516" s="154"/>
      <c r="B1516" s="215"/>
      <c r="C1516" s="424"/>
      <c r="D1516" s="429"/>
      <c r="E1516" s="467"/>
      <c r="F1516" s="430"/>
      <c r="G1516" s="420">
        <f t="shared" ref="G1516:G1521" si="160">ROUND(D1516*F1516,2)</f>
        <v>0</v>
      </c>
    </row>
    <row r="1517" spans="1:7" ht="16.5" customHeight="1" x14ac:dyDescent="0.2">
      <c r="A1517" s="154"/>
      <c r="B1517" s="215"/>
      <c r="C1517" s="424"/>
      <c r="D1517" s="429"/>
      <c r="E1517" s="467"/>
      <c r="F1517" s="430"/>
      <c r="G1517" s="420">
        <f t="shared" si="160"/>
        <v>0</v>
      </c>
    </row>
    <row r="1518" spans="1:7" ht="16.5" customHeight="1" x14ac:dyDescent="0.2">
      <c r="A1518" s="154"/>
      <c r="B1518" s="215"/>
      <c r="C1518" s="424"/>
      <c r="D1518" s="429"/>
      <c r="E1518" s="467"/>
      <c r="F1518" s="430"/>
      <c r="G1518" s="420">
        <f t="shared" si="160"/>
        <v>0</v>
      </c>
    </row>
    <row r="1519" spans="1:7" ht="16.5" customHeight="1" x14ac:dyDescent="0.2">
      <c r="A1519" s="154"/>
      <c r="B1519" s="215"/>
      <c r="C1519" s="424"/>
      <c r="D1519" s="429"/>
      <c r="E1519" s="467"/>
      <c r="F1519" s="430"/>
      <c r="G1519" s="420">
        <f t="shared" si="160"/>
        <v>0</v>
      </c>
    </row>
    <row r="1520" spans="1:7" ht="16.5" customHeight="1" x14ac:dyDescent="0.2">
      <c r="A1520" s="154"/>
      <c r="B1520" s="215"/>
      <c r="C1520" s="424"/>
      <c r="D1520" s="429"/>
      <c r="E1520" s="467"/>
      <c r="F1520" s="430"/>
      <c r="G1520" s="420">
        <f t="shared" si="160"/>
        <v>0</v>
      </c>
    </row>
    <row r="1521" spans="1:7" ht="16.5" customHeight="1" x14ac:dyDescent="0.2">
      <c r="A1521" s="154"/>
      <c r="B1521" s="215"/>
      <c r="C1521" s="424"/>
      <c r="D1521" s="429"/>
      <c r="E1521" s="467"/>
      <c r="F1521" s="430"/>
      <c r="G1521" s="420">
        <f t="shared" si="160"/>
        <v>0</v>
      </c>
    </row>
    <row r="1522" spans="1:7" ht="16.5" customHeight="1" thickBot="1" x14ac:dyDescent="0.25">
      <c r="A1522" s="154"/>
      <c r="B1522" s="215"/>
      <c r="C1522" s="160"/>
      <c r="E1522" s="222"/>
      <c r="F1522" s="155"/>
      <c r="G1522" s="161"/>
    </row>
    <row r="1523" spans="1:7" ht="16.5" customHeight="1" thickBot="1" x14ac:dyDescent="0.25">
      <c r="A1523" s="154"/>
      <c r="C1523" s="421" t="s">
        <v>1700</v>
      </c>
      <c r="E1523" s="222">
        <f>SUMPRODUCT(D1512:D1521,E1512:E1521)</f>
        <v>0</v>
      </c>
      <c r="F1523" s="155" t="s">
        <v>1701</v>
      </c>
      <c r="G1523" s="422">
        <f>SUM(G1512:G1521)</f>
        <v>0</v>
      </c>
    </row>
    <row r="1524" spans="1:7" ht="16.5" customHeight="1" x14ac:dyDescent="0.2">
      <c r="A1524" s="154"/>
      <c r="B1524" s="215"/>
      <c r="C1524" s="421"/>
      <c r="D1524" s="222"/>
      <c r="E1524" s="157"/>
      <c r="F1524" s="155"/>
      <c r="G1524" s="224"/>
    </row>
    <row r="1525" spans="1:7" ht="16.5" customHeight="1" x14ac:dyDescent="0.2">
      <c r="A1525" s="154"/>
      <c r="B1525" s="215"/>
      <c r="C1525" s="155" t="s">
        <v>1702</v>
      </c>
      <c r="D1525" s="425"/>
      <c r="E1525" s="559" t="str">
        <f>CONCATENATE(G1507,"/día")</f>
        <v>0/día</v>
      </c>
      <c r="F1525" s="155"/>
      <c r="G1525" s="161"/>
    </row>
    <row r="1526" spans="1:7" ht="16.5" customHeight="1" x14ac:dyDescent="0.2">
      <c r="A1526" s="154"/>
      <c r="B1526" s="215"/>
      <c r="C1526" s="160"/>
      <c r="D1526" s="156"/>
      <c r="E1526" s="157"/>
      <c r="F1526" s="155"/>
      <c r="G1526" s="161"/>
    </row>
    <row r="1527" spans="1:7" ht="16.5" customHeight="1" x14ac:dyDescent="0.2">
      <c r="A1527" s="603" t="s">
        <v>681</v>
      </c>
      <c r="B1527" s="604"/>
      <c r="C1527" s="605" t="s">
        <v>0</v>
      </c>
      <c r="D1527" s="607" t="s">
        <v>1703</v>
      </c>
      <c r="E1527" s="607" t="s">
        <v>1715</v>
      </c>
      <c r="F1527" s="609" t="s">
        <v>1054</v>
      </c>
      <c r="G1527" s="611" t="s">
        <v>34</v>
      </c>
    </row>
    <row r="1528" spans="1:7" ht="16.5" customHeight="1" x14ac:dyDescent="0.2">
      <c r="A1528" s="163" t="s">
        <v>682</v>
      </c>
      <c r="B1528" s="164" t="s">
        <v>683</v>
      </c>
      <c r="C1528" s="606"/>
      <c r="D1528" s="608"/>
      <c r="E1528" s="608"/>
      <c r="F1528" s="610"/>
      <c r="G1528" s="612"/>
    </row>
    <row r="1529" spans="1:7" ht="16.5" customHeight="1" x14ac:dyDescent="0.2">
      <c r="A1529" s="165"/>
      <c r="B1529" s="160"/>
      <c r="C1529" s="167" t="s">
        <v>1704</v>
      </c>
      <c r="D1529" s="157"/>
      <c r="E1529" s="157"/>
      <c r="F1529" s="160"/>
      <c r="G1529" s="168"/>
    </row>
    <row r="1530" spans="1:7" ht="16.5" customHeight="1" x14ac:dyDescent="0.2">
      <c r="A1530" s="578" t="s">
        <v>1806</v>
      </c>
      <c r="B1530" s="418" t="str">
        <f t="shared" ref="B1530:B1539" si="161">IF(A1530=0,0,VLOOKUP(A1530,Tabla_Indices,2,FALSE))</f>
        <v>Equipo - Amortización de equipo</v>
      </c>
      <c r="C1530" s="424" t="s">
        <v>1821</v>
      </c>
      <c r="D1530" s="579">
        <f>C_Amortización_Equipo</f>
        <v>0</v>
      </c>
      <c r="E1530" s="472"/>
      <c r="F1530" s="468">
        <f>IF(C1530="",0,D1525)</f>
        <v>0</v>
      </c>
      <c r="G1530" s="426">
        <f>IF(F1530=0,0,ROUND(E1530/F1530,2))</f>
        <v>0</v>
      </c>
    </row>
    <row r="1531" spans="1:7" ht="16.5" customHeight="1" x14ac:dyDescent="0.2">
      <c r="A1531" s="578" t="s">
        <v>1806</v>
      </c>
      <c r="B1531" s="418" t="str">
        <f t="shared" si="161"/>
        <v>Equipo - Amortización de equipo</v>
      </c>
      <c r="C1531" s="424" t="s">
        <v>1811</v>
      </c>
      <c r="D1531" s="579">
        <f>C_Interés_Equipo</f>
        <v>0</v>
      </c>
      <c r="E1531" s="472"/>
      <c r="F1531" s="468">
        <f>IF(C1531="",0,D1525)</f>
        <v>0</v>
      </c>
      <c r="G1531" s="426">
        <f t="shared" ref="G1531:G1539" si="162">IF(F1531=0,0,ROUND(E1531/F1531,2))</f>
        <v>0</v>
      </c>
    </row>
    <row r="1532" spans="1:7" ht="16.5" customHeight="1" x14ac:dyDescent="0.2">
      <c r="A1532" s="578" t="s">
        <v>1807</v>
      </c>
      <c r="B1532" s="418" t="str">
        <f t="shared" si="161"/>
        <v xml:space="preserve">Accesorios y repuestos para máquinas de uso especial                 </v>
      </c>
      <c r="C1532" s="428" t="s">
        <v>1721</v>
      </c>
      <c r="D1532" s="579">
        <f>C_Reparaciones_Repuestos_Equipos</f>
        <v>0</v>
      </c>
      <c r="E1532" s="472"/>
      <c r="F1532" s="468">
        <f>IF(C1532="",0,D1525)</f>
        <v>0</v>
      </c>
      <c r="G1532" s="426">
        <f t="shared" si="162"/>
        <v>0</v>
      </c>
    </row>
    <row r="1533" spans="1:7" ht="16.5" customHeight="1" x14ac:dyDescent="0.2">
      <c r="A1533" s="578" t="s">
        <v>1809</v>
      </c>
      <c r="B1533" s="418" t="str">
        <f t="shared" si="161"/>
        <v xml:space="preserve">Gas oil                                                                </v>
      </c>
      <c r="C1533" s="428" t="s">
        <v>982</v>
      </c>
      <c r="D1533" s="579">
        <f>C_Combustible_Equipos</f>
        <v>0</v>
      </c>
      <c r="E1533" s="472"/>
      <c r="F1533" s="468">
        <f>IF(C1533="",0,D1525)</f>
        <v>0</v>
      </c>
      <c r="G1533" s="426">
        <f t="shared" si="162"/>
        <v>0</v>
      </c>
    </row>
    <row r="1534" spans="1:7" ht="16.5" customHeight="1" x14ac:dyDescent="0.2">
      <c r="A1534" s="578" t="s">
        <v>1810</v>
      </c>
      <c r="B1534" s="418" t="str">
        <f t="shared" si="161"/>
        <v xml:space="preserve">Aceites lubricantes                                                    </v>
      </c>
      <c r="C1534" s="428" t="s">
        <v>1808</v>
      </c>
      <c r="D1534" s="579">
        <f>C_Lubricantes_Equipos</f>
        <v>0</v>
      </c>
      <c r="E1534" s="472"/>
      <c r="F1534" s="468">
        <f>IF(C1534="",0,D1525)</f>
        <v>0</v>
      </c>
      <c r="G1534" s="426">
        <f t="shared" si="162"/>
        <v>0</v>
      </c>
    </row>
    <row r="1535" spans="1:7" ht="16.5" customHeight="1" x14ac:dyDescent="0.2">
      <c r="A1535" s="578"/>
      <c r="B1535" s="418">
        <f t="shared" si="161"/>
        <v>0</v>
      </c>
      <c r="C1535" s="428"/>
      <c r="D1535" s="471"/>
      <c r="E1535" s="430"/>
      <c r="F1535" s="468">
        <f>IF(C1535="",0,D1525)</f>
        <v>0</v>
      </c>
      <c r="G1535" s="426">
        <f t="shared" si="162"/>
        <v>0</v>
      </c>
    </row>
    <row r="1536" spans="1:7" ht="16.5" customHeight="1" x14ac:dyDescent="0.2">
      <c r="A1536" s="578"/>
      <c r="B1536" s="418">
        <f t="shared" si="161"/>
        <v>0</v>
      </c>
      <c r="C1536" s="428"/>
      <c r="D1536" s="425"/>
      <c r="E1536" s="471"/>
      <c r="F1536" s="468">
        <f>IF(C1536="",0,D1525)</f>
        <v>0</v>
      </c>
      <c r="G1536" s="426">
        <f t="shared" si="162"/>
        <v>0</v>
      </c>
    </row>
    <row r="1537" spans="1:7" ht="16.5" customHeight="1" x14ac:dyDescent="0.2">
      <c r="A1537" s="578"/>
      <c r="B1537" s="418">
        <f t="shared" si="161"/>
        <v>0</v>
      </c>
      <c r="C1537" s="428"/>
      <c r="D1537" s="425"/>
      <c r="E1537" s="471"/>
      <c r="F1537" s="468">
        <f>IF(C1537="",0,D1525)</f>
        <v>0</v>
      </c>
      <c r="G1537" s="426">
        <f t="shared" si="162"/>
        <v>0</v>
      </c>
    </row>
    <row r="1538" spans="1:7" ht="16.5" customHeight="1" x14ac:dyDescent="0.2">
      <c r="A1538" s="578"/>
      <c r="B1538" s="418">
        <f t="shared" si="161"/>
        <v>0</v>
      </c>
      <c r="C1538" s="428"/>
      <c r="D1538" s="425"/>
      <c r="E1538" s="429"/>
      <c r="F1538" s="468">
        <f>IF(C1538="",0,D1525)</f>
        <v>0</v>
      </c>
      <c r="G1538" s="426">
        <f t="shared" si="162"/>
        <v>0</v>
      </c>
    </row>
    <row r="1539" spans="1:7" ht="16.5" customHeight="1" x14ac:dyDescent="0.2">
      <c r="A1539" s="578"/>
      <c r="B1539" s="418">
        <f t="shared" si="161"/>
        <v>0</v>
      </c>
      <c r="C1539" s="424"/>
      <c r="D1539" s="425"/>
      <c r="E1539" s="429"/>
      <c r="F1539" s="468">
        <f>IF(C1539="",0,D1525)</f>
        <v>0</v>
      </c>
      <c r="G1539" s="426">
        <f t="shared" si="162"/>
        <v>0</v>
      </c>
    </row>
    <row r="1540" spans="1:7" ht="16.5" customHeight="1" x14ac:dyDescent="0.2">
      <c r="A1540" s="169"/>
      <c r="B1540" s="156"/>
      <c r="C1540" s="160"/>
      <c r="D1540" s="156"/>
      <c r="E1540" s="157"/>
      <c r="F1540" s="166" t="s">
        <v>35</v>
      </c>
      <c r="G1540" s="431">
        <f>SUBTOTAL(9,G1530:G1539)</f>
        <v>0</v>
      </c>
    </row>
    <row r="1541" spans="1:7" ht="16.5" customHeight="1" x14ac:dyDescent="0.2">
      <c r="A1541" s="165"/>
      <c r="B1541" s="160"/>
      <c r="C1541" s="167" t="s">
        <v>821</v>
      </c>
      <c r="D1541" s="156"/>
      <c r="E1541" s="157"/>
      <c r="F1541" s="158"/>
      <c r="G1541" s="168"/>
    </row>
    <row r="1542" spans="1:7" ht="16.5" customHeight="1" x14ac:dyDescent="0.2">
      <c r="A1542" s="603" t="s">
        <v>681</v>
      </c>
      <c r="B1542" s="604"/>
      <c r="C1542" s="605" t="s">
        <v>0</v>
      </c>
      <c r="D1542" s="607" t="s">
        <v>32</v>
      </c>
      <c r="E1542" s="607" t="s">
        <v>1715</v>
      </c>
      <c r="F1542" s="609" t="s">
        <v>1054</v>
      </c>
      <c r="G1542" s="611" t="s">
        <v>34</v>
      </c>
    </row>
    <row r="1543" spans="1:7" ht="16.5" customHeight="1" x14ac:dyDescent="0.2">
      <c r="A1543" s="163" t="s">
        <v>682</v>
      </c>
      <c r="B1543" s="164" t="s">
        <v>683</v>
      </c>
      <c r="C1543" s="606"/>
      <c r="D1543" s="608"/>
      <c r="E1543" s="608"/>
      <c r="F1543" s="610"/>
      <c r="G1543" s="612"/>
    </row>
    <row r="1544" spans="1:7" ht="16.5" customHeight="1" x14ac:dyDescent="0.2">
      <c r="A1544" s="423" t="s">
        <v>1822</v>
      </c>
      <c r="B1544" s="418" t="str">
        <f t="shared" ref="B1544:B1550" si="163">IF(A1544=0,0,VLOOKUP(A1544,Tabla_Indices,2,FALSE))</f>
        <v>Oficial Especializado</v>
      </c>
      <c r="C1544" s="427" t="s">
        <v>1723</v>
      </c>
      <c r="D1544" s="425"/>
      <c r="E1544" s="429"/>
      <c r="F1544" s="419">
        <f>D1525</f>
        <v>0</v>
      </c>
      <c r="G1544" s="432">
        <f>IF(F1544=0,0,ROUND(D1544*E1544/F1544,2))</f>
        <v>0</v>
      </c>
    </row>
    <row r="1545" spans="1:7" ht="16.5" customHeight="1" x14ac:dyDescent="0.2">
      <c r="A1545" s="423" t="s">
        <v>1823</v>
      </c>
      <c r="B1545" s="418" t="str">
        <f t="shared" si="163"/>
        <v xml:space="preserve">Oficial </v>
      </c>
      <c r="C1545" s="424" t="s">
        <v>1724</v>
      </c>
      <c r="D1545" s="425"/>
      <c r="E1545" s="429"/>
      <c r="F1545" s="419">
        <f>D1525</f>
        <v>0</v>
      </c>
      <c r="G1545" s="432">
        <f t="shared" ref="G1545:G1550" si="164">IF(F1545=0,0,ROUND(D1545*E1545/F1545,2))</f>
        <v>0</v>
      </c>
    </row>
    <row r="1546" spans="1:7" ht="16.5" customHeight="1" x14ac:dyDescent="0.2">
      <c r="A1546" s="423" t="s">
        <v>1824</v>
      </c>
      <c r="B1546" s="418" t="str">
        <f t="shared" si="163"/>
        <v>Ayudante</v>
      </c>
      <c r="C1546" s="424" t="s">
        <v>1725</v>
      </c>
      <c r="D1546" s="425"/>
      <c r="E1546" s="429"/>
      <c r="F1546" s="419">
        <f>D1525</f>
        <v>0</v>
      </c>
      <c r="G1546" s="432">
        <f t="shared" si="164"/>
        <v>0</v>
      </c>
    </row>
    <row r="1547" spans="1:7" ht="16.5" customHeight="1" x14ac:dyDescent="0.2">
      <c r="A1547" s="423" t="s">
        <v>1824</v>
      </c>
      <c r="B1547" s="418" t="str">
        <f t="shared" si="163"/>
        <v>Ayudante</v>
      </c>
      <c r="C1547" s="424" t="s">
        <v>825</v>
      </c>
      <c r="D1547" s="425"/>
      <c r="E1547" s="429"/>
      <c r="F1547" s="419">
        <f>D1525</f>
        <v>0</v>
      </c>
      <c r="G1547" s="432">
        <f t="shared" si="164"/>
        <v>0</v>
      </c>
    </row>
    <row r="1548" spans="1:7" ht="16.5" customHeight="1" x14ac:dyDescent="0.2">
      <c r="A1548" s="423"/>
      <c r="B1548" s="418">
        <f t="shared" si="163"/>
        <v>0</v>
      </c>
      <c r="C1548" s="424"/>
      <c r="D1548" s="425"/>
      <c r="E1548" s="429"/>
      <c r="F1548" s="419"/>
      <c r="G1548" s="432">
        <f t="shared" si="164"/>
        <v>0</v>
      </c>
    </row>
    <row r="1549" spans="1:7" ht="16.5" customHeight="1" x14ac:dyDescent="0.2">
      <c r="A1549" s="423" t="s">
        <v>1825</v>
      </c>
      <c r="B1549" s="418" t="str">
        <f t="shared" si="163"/>
        <v>Sereno</v>
      </c>
      <c r="C1549" s="424" t="s">
        <v>1726</v>
      </c>
      <c r="D1549" s="433"/>
      <c r="E1549" s="571"/>
      <c r="F1549" s="419">
        <f>D1525</f>
        <v>0</v>
      </c>
      <c r="G1549" s="432">
        <f t="shared" si="164"/>
        <v>0</v>
      </c>
    </row>
    <row r="1550" spans="1:7" ht="16.5" customHeight="1" x14ac:dyDescent="0.2">
      <c r="A1550" s="423"/>
      <c r="B1550" s="418">
        <f t="shared" si="163"/>
        <v>0</v>
      </c>
      <c r="C1550" s="418"/>
      <c r="D1550" s="469"/>
      <c r="E1550" s="419"/>
      <c r="F1550" s="419">
        <f>D1525</f>
        <v>0</v>
      </c>
      <c r="G1550" s="432">
        <f t="shared" si="164"/>
        <v>0</v>
      </c>
    </row>
    <row r="1551" spans="1:7" ht="16.5" customHeight="1" x14ac:dyDescent="0.2">
      <c r="A1551" s="169"/>
      <c r="B1551" s="156"/>
      <c r="C1551" s="160"/>
      <c r="D1551" s="156"/>
      <c r="E1551" s="157"/>
      <c r="F1551" s="166" t="s">
        <v>36</v>
      </c>
      <c r="G1551" s="434">
        <f>SUBTOTAL(9,G1544:G1550)</f>
        <v>0</v>
      </c>
    </row>
    <row r="1552" spans="1:7" ht="16.5" customHeight="1" x14ac:dyDescent="0.2">
      <c r="A1552" s="165"/>
      <c r="B1552" s="160"/>
      <c r="C1552" s="167" t="s">
        <v>1705</v>
      </c>
      <c r="D1552" s="156"/>
      <c r="E1552" s="157"/>
      <c r="F1552" s="158"/>
      <c r="G1552" s="168"/>
    </row>
    <row r="1553" spans="1:7" ht="16.5" customHeight="1" x14ac:dyDescent="0.2">
      <c r="A1553" s="603" t="s">
        <v>681</v>
      </c>
      <c r="B1553" s="604"/>
      <c r="C1553" s="605" t="s">
        <v>0</v>
      </c>
      <c r="D1553" s="605" t="s">
        <v>31</v>
      </c>
      <c r="E1553" s="607" t="s">
        <v>32</v>
      </c>
      <c r="F1553" s="609" t="s">
        <v>33</v>
      </c>
      <c r="G1553" s="611" t="s">
        <v>34</v>
      </c>
    </row>
    <row r="1554" spans="1:7" ht="16.5" customHeight="1" x14ac:dyDescent="0.2">
      <c r="A1554" s="163" t="s">
        <v>682</v>
      </c>
      <c r="B1554" s="164" t="s">
        <v>683</v>
      </c>
      <c r="C1554" s="606"/>
      <c r="D1554" s="606"/>
      <c r="E1554" s="608"/>
      <c r="F1554" s="610"/>
      <c r="G1554" s="612"/>
    </row>
    <row r="1555" spans="1:7" ht="16.5" customHeight="1" x14ac:dyDescent="0.2">
      <c r="A1555" s="423"/>
      <c r="B1555" s="418">
        <f t="shared" ref="B1555:B1565" si="165">IF(A1555=0,0,VLOOKUP(A1555,Tabla_Indices,2,FALSE))</f>
        <v>0</v>
      </c>
      <c r="C1555" s="424"/>
      <c r="D1555" s="425"/>
      <c r="E1555" s="429"/>
      <c r="F1555" s="430"/>
      <c r="G1555" s="432">
        <f>ROUND(E1555*F1555,2)</f>
        <v>0</v>
      </c>
    </row>
    <row r="1556" spans="1:7" ht="16.5" customHeight="1" x14ac:dyDescent="0.2">
      <c r="A1556" s="423"/>
      <c r="B1556" s="418">
        <f t="shared" si="165"/>
        <v>0</v>
      </c>
      <c r="C1556" s="424"/>
      <c r="D1556" s="425"/>
      <c r="E1556" s="429"/>
      <c r="F1556" s="430"/>
      <c r="G1556" s="432">
        <f t="shared" ref="G1556:G1565" si="166">ROUND(E1556*F1556,2)</f>
        <v>0</v>
      </c>
    </row>
    <row r="1557" spans="1:7" ht="16.5" customHeight="1" x14ac:dyDescent="0.2">
      <c r="A1557" s="423"/>
      <c r="B1557" s="418">
        <f t="shared" si="165"/>
        <v>0</v>
      </c>
      <c r="C1557" s="424"/>
      <c r="D1557" s="425"/>
      <c r="E1557" s="429"/>
      <c r="F1557" s="430"/>
      <c r="G1557" s="432">
        <f t="shared" si="166"/>
        <v>0</v>
      </c>
    </row>
    <row r="1558" spans="1:7" ht="16.5" customHeight="1" x14ac:dyDescent="0.2">
      <c r="A1558" s="423"/>
      <c r="B1558" s="418">
        <f t="shared" si="165"/>
        <v>0</v>
      </c>
      <c r="C1558" s="424"/>
      <c r="D1558" s="425"/>
      <c r="E1558" s="429"/>
      <c r="F1558" s="430"/>
      <c r="G1558" s="432">
        <f t="shared" si="166"/>
        <v>0</v>
      </c>
    </row>
    <row r="1559" spans="1:7" ht="16.5" customHeight="1" x14ac:dyDescent="0.2">
      <c r="A1559" s="423"/>
      <c r="B1559" s="418">
        <f t="shared" si="165"/>
        <v>0</v>
      </c>
      <c r="C1559" s="424"/>
      <c r="D1559" s="425"/>
      <c r="E1559" s="429"/>
      <c r="F1559" s="430"/>
      <c r="G1559" s="432">
        <f t="shared" si="166"/>
        <v>0</v>
      </c>
    </row>
    <row r="1560" spans="1:7" ht="16.5" customHeight="1" x14ac:dyDescent="0.2">
      <c r="A1560" s="423"/>
      <c r="B1560" s="418">
        <f t="shared" si="165"/>
        <v>0</v>
      </c>
      <c r="C1560" s="424"/>
      <c r="D1560" s="425"/>
      <c r="E1560" s="435"/>
      <c r="F1560" s="430"/>
      <c r="G1560" s="432">
        <f t="shared" si="166"/>
        <v>0</v>
      </c>
    </row>
    <row r="1561" spans="1:7" ht="16.5" customHeight="1" x14ac:dyDescent="0.2">
      <c r="A1561" s="423"/>
      <c r="B1561" s="418">
        <f t="shared" si="165"/>
        <v>0</v>
      </c>
      <c r="C1561" s="424"/>
      <c r="D1561" s="425"/>
      <c r="E1561" s="429"/>
      <c r="F1561" s="430"/>
      <c r="G1561" s="432">
        <f t="shared" si="166"/>
        <v>0</v>
      </c>
    </row>
    <row r="1562" spans="1:7" ht="16.5" customHeight="1" x14ac:dyDescent="0.2">
      <c r="A1562" s="423"/>
      <c r="B1562" s="418">
        <f t="shared" si="165"/>
        <v>0</v>
      </c>
      <c r="C1562" s="424"/>
      <c r="D1562" s="425"/>
      <c r="E1562" s="429"/>
      <c r="F1562" s="430"/>
      <c r="G1562" s="432">
        <f t="shared" si="166"/>
        <v>0</v>
      </c>
    </row>
    <row r="1563" spans="1:7" ht="16.5" customHeight="1" x14ac:dyDescent="0.2">
      <c r="A1563" s="423"/>
      <c r="B1563" s="418">
        <f t="shared" si="165"/>
        <v>0</v>
      </c>
      <c r="C1563" s="424"/>
      <c r="D1563" s="425"/>
      <c r="E1563" s="429"/>
      <c r="F1563" s="430"/>
      <c r="G1563" s="432">
        <f t="shared" si="166"/>
        <v>0</v>
      </c>
    </row>
    <row r="1564" spans="1:7" ht="16.5" customHeight="1" x14ac:dyDescent="0.2">
      <c r="A1564" s="423"/>
      <c r="B1564" s="418">
        <f t="shared" si="165"/>
        <v>0</v>
      </c>
      <c r="C1564" s="424"/>
      <c r="D1564" s="425"/>
      <c r="E1564" s="429"/>
      <c r="F1564" s="430"/>
      <c r="G1564" s="432">
        <f t="shared" si="166"/>
        <v>0</v>
      </c>
    </row>
    <row r="1565" spans="1:7" ht="16.5" customHeight="1" x14ac:dyDescent="0.2">
      <c r="A1565" s="423"/>
      <c r="B1565" s="418">
        <f t="shared" si="165"/>
        <v>0</v>
      </c>
      <c r="C1565" s="424"/>
      <c r="D1565" s="425"/>
      <c r="E1565" s="429"/>
      <c r="F1565" s="430"/>
      <c r="G1565" s="432">
        <f t="shared" si="166"/>
        <v>0</v>
      </c>
    </row>
    <row r="1566" spans="1:7" ht="16.5" customHeight="1" x14ac:dyDescent="0.2">
      <c r="A1566" s="165"/>
      <c r="B1566" s="160"/>
      <c r="C1566" s="160"/>
      <c r="D1566" s="156"/>
      <c r="E1566" s="157"/>
      <c r="F1566" s="166" t="s">
        <v>37</v>
      </c>
      <c r="G1566" s="436">
        <f>SUBTOTAL(9,G1555:G1565)</f>
        <v>0</v>
      </c>
    </row>
    <row r="1567" spans="1:7" ht="16.5" customHeight="1" x14ac:dyDescent="0.2">
      <c r="A1567" s="165"/>
      <c r="B1567" s="160"/>
      <c r="C1567" s="167" t="s">
        <v>1706</v>
      </c>
      <c r="D1567" s="156"/>
      <c r="E1567" s="157"/>
      <c r="F1567" s="158"/>
      <c r="G1567" s="168"/>
    </row>
    <row r="1568" spans="1:7" ht="16.5" customHeight="1" x14ac:dyDescent="0.2">
      <c r="A1568" s="603" t="s">
        <v>681</v>
      </c>
      <c r="B1568" s="604"/>
      <c r="C1568" s="605" t="s">
        <v>0</v>
      </c>
      <c r="D1568" s="605" t="s">
        <v>31</v>
      </c>
      <c r="E1568" s="607" t="s">
        <v>32</v>
      </c>
      <c r="F1568" s="609" t="s">
        <v>33</v>
      </c>
      <c r="G1568" s="611" t="s">
        <v>34</v>
      </c>
    </row>
    <row r="1569" spans="1:7" ht="16.5" customHeight="1" x14ac:dyDescent="0.2">
      <c r="A1569" s="163" t="s">
        <v>682</v>
      </c>
      <c r="B1569" s="164" t="s">
        <v>683</v>
      </c>
      <c r="C1569" s="606"/>
      <c r="D1569" s="606"/>
      <c r="E1569" s="608"/>
      <c r="F1569" s="610"/>
      <c r="G1569" s="612"/>
    </row>
    <row r="1570" spans="1:7" ht="16.5" customHeight="1" x14ac:dyDescent="0.2">
      <c r="A1570" s="423"/>
      <c r="B1570" s="418">
        <f>IF(A1570=0,0,VLOOKUP(A1570,Tabla_Indices,2,FALSE))</f>
        <v>0</v>
      </c>
      <c r="C1570" s="424"/>
      <c r="D1570" s="425"/>
      <c r="E1570" s="429"/>
      <c r="F1570" s="430"/>
      <c r="G1570" s="432">
        <f>ROUND(E1570*F1570,2)</f>
        <v>0</v>
      </c>
    </row>
    <row r="1571" spans="1:7" ht="16.5" customHeight="1" x14ac:dyDescent="0.2">
      <c r="A1571" s="423"/>
      <c r="B1571" s="418">
        <f>IF(A1571=0,0,VLOOKUP(A1571,Tabla_Indices,2,FALSE))</f>
        <v>0</v>
      </c>
      <c r="C1571" s="424"/>
      <c r="D1571" s="425"/>
      <c r="E1571" s="435"/>
      <c r="F1571" s="430"/>
      <c r="G1571" s="432">
        <f t="shared" ref="G1571" si="167">ROUND(E1571*F1571,2)</f>
        <v>0</v>
      </c>
    </row>
    <row r="1572" spans="1:7" ht="16.5" customHeight="1" x14ac:dyDescent="0.2">
      <c r="A1572" s="165"/>
      <c r="B1572" s="160"/>
      <c r="C1572" s="160"/>
      <c r="D1572" s="156"/>
      <c r="E1572" s="157"/>
      <c r="F1572" s="166" t="s">
        <v>1707</v>
      </c>
      <c r="G1572" s="436">
        <f>SUBTOTAL(9,G1570:G1571)</f>
        <v>0</v>
      </c>
    </row>
    <row r="1573" spans="1:7" ht="16.5" customHeight="1" thickBot="1" x14ac:dyDescent="0.25">
      <c r="A1573" s="170"/>
      <c r="B1573" s="171"/>
      <c r="C1573" s="172"/>
      <c r="D1573" s="171"/>
      <c r="E1573" s="173"/>
      <c r="F1573" s="174"/>
      <c r="G1573" s="175"/>
    </row>
    <row r="1574" spans="1:7" ht="16.5" customHeight="1" thickBot="1" x14ac:dyDescent="0.25">
      <c r="A1574" s="202">
        <f>B1507</f>
        <v>21</v>
      </c>
      <c r="B1574" s="201">
        <f>C1507</f>
        <v>0</v>
      </c>
      <c r="C1574" s="225"/>
      <c r="D1574" s="225" t="s">
        <v>38</v>
      </c>
      <c r="E1574" s="226"/>
      <c r="F1574" s="437" t="str">
        <f>CONCATENATE("$/",G1507)</f>
        <v>$/0</v>
      </c>
      <c r="G1574" s="438">
        <f>SUBTOTAL(9,G1530:G1573)</f>
        <v>0</v>
      </c>
    </row>
    <row r="1575" spans="1:7" ht="16.5" customHeight="1" thickTop="1" thickBot="1" x14ac:dyDescent="0.25"/>
    <row r="1576" spans="1:7" ht="16.5" customHeight="1" thickTop="1" x14ac:dyDescent="0.2">
      <c r="A1576" s="613" t="s">
        <v>40</v>
      </c>
      <c r="B1576" s="614"/>
      <c r="C1576" s="614"/>
      <c r="D1576" s="614"/>
      <c r="E1576" s="614"/>
      <c r="F1576" s="614"/>
      <c r="G1576" s="615"/>
    </row>
    <row r="1577" spans="1:7" ht="16.5" customHeight="1" x14ac:dyDescent="0.2">
      <c r="A1577" s="146" t="s">
        <v>819</v>
      </c>
      <c r="B1577" s="147" t="str">
        <f>Comitente</f>
        <v>DIRECCIÓN PROVINCIAL DE VIALIDAD</v>
      </c>
      <c r="C1577" s="148"/>
      <c r="D1577" s="223"/>
      <c r="E1577" s="223"/>
      <c r="F1577" s="150"/>
      <c r="G1577" s="151"/>
    </row>
    <row r="1578" spans="1:7" ht="16.5" customHeight="1" x14ac:dyDescent="0.2">
      <c r="A1578" s="146" t="s">
        <v>820</v>
      </c>
      <c r="B1578" s="147">
        <f>Contratista</f>
        <v>0</v>
      </c>
      <c r="C1578" s="152"/>
      <c r="D1578" s="152"/>
      <c r="E1578" s="152"/>
      <c r="F1578" s="147"/>
      <c r="G1578" s="153"/>
    </row>
    <row r="1579" spans="1:7" ht="16.5" customHeight="1" x14ac:dyDescent="0.2">
      <c r="A1579" s="146" t="s">
        <v>28</v>
      </c>
      <c r="B1579" s="147">
        <f>Obra</f>
        <v>0</v>
      </c>
      <c r="C1579" s="152"/>
      <c r="D1579" s="152"/>
      <c r="E1579" s="152"/>
      <c r="F1579" s="147" t="s">
        <v>41</v>
      </c>
      <c r="G1579" s="153">
        <f>Fecha_Base</f>
        <v>0</v>
      </c>
    </row>
    <row r="1580" spans="1:7" ht="16.5" customHeight="1" x14ac:dyDescent="0.2">
      <c r="A1580" s="154" t="s">
        <v>818</v>
      </c>
      <c r="B1580" s="155">
        <f>Ubicación</f>
        <v>0</v>
      </c>
      <c r="C1580" s="155"/>
      <c r="D1580" s="156"/>
      <c r="E1580" s="157"/>
      <c r="F1580" s="158"/>
      <c r="G1580" s="159"/>
    </row>
    <row r="1581" spans="1:7" ht="16.5" customHeight="1" x14ac:dyDescent="0.2">
      <c r="A1581" s="154" t="s">
        <v>42</v>
      </c>
      <c r="B1581" s="470"/>
      <c r="C1581" s="160" t="str">
        <f>IF(B1581="","",VLOOKUP(B1581,Tabla_CyP,2,FALSE))</f>
        <v/>
      </c>
      <c r="E1581" s="157"/>
      <c r="F1581" s="158"/>
      <c r="G1581" s="159"/>
    </row>
    <row r="1582" spans="1:7" ht="16.5" customHeight="1" x14ac:dyDescent="0.2">
      <c r="A1582" s="154" t="s">
        <v>29</v>
      </c>
      <c r="B1582" s="570">
        <v>22</v>
      </c>
      <c r="C1582" s="160">
        <f>IF(B1582=0,"",VLOOKUP(B1582,Tabla_CyP,2,FALSE))</f>
        <v>0</v>
      </c>
      <c r="D1582" s="156"/>
      <c r="E1582" s="157"/>
      <c r="F1582" s="155" t="s">
        <v>30</v>
      </c>
      <c r="G1582" s="161">
        <f>IF(B1582=0,"",VLOOKUP(B1582,Tabla_CyP,4,FALSE))</f>
        <v>0</v>
      </c>
    </row>
    <row r="1583" spans="1:7" ht="16.5" customHeight="1" x14ac:dyDescent="0.2">
      <c r="A1583" s="154"/>
      <c r="B1583" s="155"/>
      <c r="C1583" s="160"/>
      <c r="D1583" s="156"/>
      <c r="E1583" s="157"/>
      <c r="F1583" s="160"/>
      <c r="G1583" s="162"/>
    </row>
    <row r="1584" spans="1:7" ht="16.5" customHeight="1" x14ac:dyDescent="0.2">
      <c r="A1584" s="412"/>
      <c r="B1584" s="149"/>
      <c r="C1584" s="413" t="s">
        <v>1695</v>
      </c>
      <c r="D1584" s="149"/>
      <c r="E1584" s="149"/>
      <c r="F1584" s="149"/>
      <c r="G1584" s="414"/>
    </row>
    <row r="1585" spans="1:7" ht="16.5" customHeight="1" x14ac:dyDescent="0.2">
      <c r="A1585" s="154"/>
      <c r="B1585" s="215"/>
      <c r="C1585" s="160"/>
      <c r="D1585" s="156"/>
      <c r="E1585" s="157"/>
      <c r="F1585" s="155"/>
      <c r="G1585" s="161"/>
    </row>
    <row r="1586" spans="1:7" ht="16.5" customHeight="1" x14ac:dyDescent="0.2">
      <c r="A1586" s="154"/>
      <c r="B1586" s="215"/>
      <c r="C1586" s="415" t="s">
        <v>1696</v>
      </c>
      <c r="D1586" s="416" t="s">
        <v>32</v>
      </c>
      <c r="E1586" s="416" t="s">
        <v>1697</v>
      </c>
      <c r="F1586" s="416" t="s">
        <v>1698</v>
      </c>
      <c r="G1586" s="417" t="s">
        <v>1699</v>
      </c>
    </row>
    <row r="1587" spans="1:7" ht="16.5" customHeight="1" x14ac:dyDescent="0.2">
      <c r="A1587" s="154"/>
      <c r="B1587" s="215"/>
      <c r="C1587" s="424"/>
      <c r="D1587" s="429"/>
      <c r="E1587" s="467"/>
      <c r="F1587" s="430"/>
      <c r="G1587" s="420">
        <f>ROUND(D1587*F1587,2)</f>
        <v>0</v>
      </c>
    </row>
    <row r="1588" spans="1:7" ht="16.5" customHeight="1" x14ac:dyDescent="0.2">
      <c r="A1588" s="154"/>
      <c r="B1588" s="215"/>
      <c r="C1588" s="424"/>
      <c r="D1588" s="429"/>
      <c r="E1588" s="467"/>
      <c r="F1588" s="430"/>
      <c r="G1588" s="420">
        <f>ROUND(D1588*F1588,2)</f>
        <v>0</v>
      </c>
    </row>
    <row r="1589" spans="1:7" ht="16.5" customHeight="1" x14ac:dyDescent="0.2">
      <c r="A1589" s="154"/>
      <c r="B1589" s="215"/>
      <c r="C1589" s="424"/>
      <c r="D1589" s="429"/>
      <c r="E1589" s="467"/>
      <c r="F1589" s="430"/>
      <c r="G1589" s="420">
        <f>ROUND(D1589*F1589,2)</f>
        <v>0</v>
      </c>
    </row>
    <row r="1590" spans="1:7" ht="16.5" customHeight="1" x14ac:dyDescent="0.2">
      <c r="A1590" s="154"/>
      <c r="B1590" s="215"/>
      <c r="C1590" s="424"/>
      <c r="D1590" s="429"/>
      <c r="E1590" s="467"/>
      <c r="F1590" s="430"/>
      <c r="G1590" s="420">
        <f>ROUND(D1590*F1590,2)</f>
        <v>0</v>
      </c>
    </row>
    <row r="1591" spans="1:7" ht="16.5" customHeight="1" x14ac:dyDescent="0.2">
      <c r="A1591" s="154"/>
      <c r="B1591" s="215"/>
      <c r="C1591" s="424"/>
      <c r="D1591" s="429"/>
      <c r="E1591" s="467"/>
      <c r="F1591" s="430"/>
      <c r="G1591" s="420">
        <f t="shared" ref="G1591:G1596" si="168">ROUND(D1591*F1591,2)</f>
        <v>0</v>
      </c>
    </row>
    <row r="1592" spans="1:7" ht="16.5" customHeight="1" x14ac:dyDescent="0.2">
      <c r="A1592" s="154"/>
      <c r="B1592" s="215"/>
      <c r="C1592" s="424"/>
      <c r="D1592" s="429"/>
      <c r="E1592" s="467"/>
      <c r="F1592" s="430"/>
      <c r="G1592" s="420">
        <f t="shared" si="168"/>
        <v>0</v>
      </c>
    </row>
    <row r="1593" spans="1:7" ht="16.5" customHeight="1" x14ac:dyDescent="0.2">
      <c r="A1593" s="154"/>
      <c r="B1593" s="215"/>
      <c r="C1593" s="424"/>
      <c r="D1593" s="429"/>
      <c r="E1593" s="467"/>
      <c r="F1593" s="430"/>
      <c r="G1593" s="420">
        <f t="shared" si="168"/>
        <v>0</v>
      </c>
    </row>
    <row r="1594" spans="1:7" ht="16.5" customHeight="1" x14ac:dyDescent="0.2">
      <c r="A1594" s="154"/>
      <c r="B1594" s="215"/>
      <c r="C1594" s="424"/>
      <c r="D1594" s="429"/>
      <c r="E1594" s="467"/>
      <c r="F1594" s="430"/>
      <c r="G1594" s="420">
        <f t="shared" si="168"/>
        <v>0</v>
      </c>
    </row>
    <row r="1595" spans="1:7" ht="16.5" customHeight="1" x14ac:dyDescent="0.2">
      <c r="A1595" s="154"/>
      <c r="B1595" s="215"/>
      <c r="C1595" s="424"/>
      <c r="D1595" s="429"/>
      <c r="E1595" s="467"/>
      <c r="F1595" s="430"/>
      <c r="G1595" s="420">
        <f t="shared" si="168"/>
        <v>0</v>
      </c>
    </row>
    <row r="1596" spans="1:7" ht="16.5" customHeight="1" x14ac:dyDescent="0.2">
      <c r="A1596" s="154"/>
      <c r="B1596" s="215"/>
      <c r="C1596" s="424"/>
      <c r="D1596" s="429"/>
      <c r="E1596" s="467"/>
      <c r="F1596" s="430"/>
      <c r="G1596" s="420">
        <f t="shared" si="168"/>
        <v>0</v>
      </c>
    </row>
    <row r="1597" spans="1:7" ht="16.5" customHeight="1" thickBot="1" x14ac:dyDescent="0.25">
      <c r="A1597" s="154"/>
      <c r="B1597" s="215"/>
      <c r="C1597" s="160"/>
      <c r="E1597" s="222"/>
      <c r="F1597" s="155"/>
      <c r="G1597" s="161"/>
    </row>
    <row r="1598" spans="1:7" ht="16.5" customHeight="1" thickBot="1" x14ac:dyDescent="0.25">
      <c r="A1598" s="154"/>
      <c r="C1598" s="421" t="s">
        <v>1700</v>
      </c>
      <c r="E1598" s="222">
        <f>SUMPRODUCT(D1587:D1596,E1587:E1596)</f>
        <v>0</v>
      </c>
      <c r="F1598" s="155" t="s">
        <v>1701</v>
      </c>
      <c r="G1598" s="422">
        <f>SUM(G1587:G1596)</f>
        <v>0</v>
      </c>
    </row>
    <row r="1599" spans="1:7" ht="16.5" customHeight="1" x14ac:dyDescent="0.2">
      <c r="A1599" s="154"/>
      <c r="B1599" s="215"/>
      <c r="C1599" s="421"/>
      <c r="D1599" s="222"/>
      <c r="E1599" s="157"/>
      <c r="F1599" s="155"/>
      <c r="G1599" s="224"/>
    </row>
    <row r="1600" spans="1:7" ht="16.5" customHeight="1" x14ac:dyDescent="0.2">
      <c r="A1600" s="154"/>
      <c r="B1600" s="215"/>
      <c r="C1600" s="155" t="s">
        <v>1702</v>
      </c>
      <c r="D1600" s="425"/>
      <c r="E1600" s="559" t="str">
        <f>CONCATENATE(G1582,"/día")</f>
        <v>0/día</v>
      </c>
      <c r="F1600" s="155"/>
      <c r="G1600" s="161"/>
    </row>
    <row r="1601" spans="1:7" ht="16.5" customHeight="1" x14ac:dyDescent="0.2">
      <c r="A1601" s="154"/>
      <c r="B1601" s="215"/>
      <c r="C1601" s="160"/>
      <c r="D1601" s="156"/>
      <c r="E1601" s="157"/>
      <c r="F1601" s="155"/>
      <c r="G1601" s="161"/>
    </row>
    <row r="1602" spans="1:7" ht="16.5" customHeight="1" x14ac:dyDescent="0.2">
      <c r="A1602" s="603" t="s">
        <v>681</v>
      </c>
      <c r="B1602" s="604"/>
      <c r="C1602" s="605" t="s">
        <v>0</v>
      </c>
      <c r="D1602" s="607" t="s">
        <v>1703</v>
      </c>
      <c r="E1602" s="607" t="s">
        <v>1715</v>
      </c>
      <c r="F1602" s="609" t="s">
        <v>1054</v>
      </c>
      <c r="G1602" s="611" t="s">
        <v>34</v>
      </c>
    </row>
    <row r="1603" spans="1:7" ht="16.5" customHeight="1" x14ac:dyDescent="0.2">
      <c r="A1603" s="163" t="s">
        <v>682</v>
      </c>
      <c r="B1603" s="164" t="s">
        <v>683</v>
      </c>
      <c r="C1603" s="606"/>
      <c r="D1603" s="608"/>
      <c r="E1603" s="608"/>
      <c r="F1603" s="610"/>
      <c r="G1603" s="612"/>
    </row>
    <row r="1604" spans="1:7" ht="16.5" customHeight="1" x14ac:dyDescent="0.2">
      <c r="A1604" s="165"/>
      <c r="B1604" s="160"/>
      <c r="C1604" s="167" t="s">
        <v>1704</v>
      </c>
      <c r="D1604" s="157"/>
      <c r="E1604" s="157"/>
      <c r="F1604" s="160"/>
      <c r="G1604" s="168"/>
    </row>
    <row r="1605" spans="1:7" ht="16.5" customHeight="1" x14ac:dyDescent="0.2">
      <c r="A1605" s="578" t="s">
        <v>1806</v>
      </c>
      <c r="B1605" s="418" t="str">
        <f t="shared" ref="B1605:B1614" si="169">IF(A1605=0,0,VLOOKUP(A1605,Tabla_Indices,2,FALSE))</f>
        <v>Equipo - Amortización de equipo</v>
      </c>
      <c r="C1605" s="424" t="s">
        <v>1821</v>
      </c>
      <c r="D1605" s="579">
        <f>C_Amortización_Equipo</f>
        <v>0</v>
      </c>
      <c r="E1605" s="472"/>
      <c r="F1605" s="468">
        <f>IF(C1605="",0,D1600)</f>
        <v>0</v>
      </c>
      <c r="G1605" s="426">
        <f>IF(F1605=0,0,ROUND(E1605/F1605,2))</f>
        <v>0</v>
      </c>
    </row>
    <row r="1606" spans="1:7" ht="16.5" customHeight="1" x14ac:dyDescent="0.2">
      <c r="A1606" s="578" t="s">
        <v>1806</v>
      </c>
      <c r="B1606" s="418" t="str">
        <f t="shared" si="169"/>
        <v>Equipo - Amortización de equipo</v>
      </c>
      <c r="C1606" s="424" t="s">
        <v>1811</v>
      </c>
      <c r="D1606" s="579">
        <f>C_Interés_Equipo</f>
        <v>0</v>
      </c>
      <c r="E1606" s="472"/>
      <c r="F1606" s="468">
        <f>IF(C1606="",0,D1600)</f>
        <v>0</v>
      </c>
      <c r="G1606" s="426">
        <f t="shared" ref="G1606:G1614" si="170">IF(F1606=0,0,ROUND(E1606/F1606,2))</f>
        <v>0</v>
      </c>
    </row>
    <row r="1607" spans="1:7" ht="16.5" customHeight="1" x14ac:dyDescent="0.2">
      <c r="A1607" s="578" t="s">
        <v>1807</v>
      </c>
      <c r="B1607" s="418" t="str">
        <f t="shared" si="169"/>
        <v xml:space="preserve">Accesorios y repuestos para máquinas de uso especial                 </v>
      </c>
      <c r="C1607" s="428" t="s">
        <v>1721</v>
      </c>
      <c r="D1607" s="579">
        <f>C_Reparaciones_Repuestos_Equipos</f>
        <v>0</v>
      </c>
      <c r="E1607" s="472"/>
      <c r="F1607" s="468">
        <f>IF(C1607="",0,D1600)</f>
        <v>0</v>
      </c>
      <c r="G1607" s="426">
        <f t="shared" si="170"/>
        <v>0</v>
      </c>
    </row>
    <row r="1608" spans="1:7" ht="16.5" customHeight="1" x14ac:dyDescent="0.2">
      <c r="A1608" s="578" t="s">
        <v>1809</v>
      </c>
      <c r="B1608" s="418" t="str">
        <f t="shared" si="169"/>
        <v xml:space="preserve">Gas oil                                                                </v>
      </c>
      <c r="C1608" s="428" t="s">
        <v>982</v>
      </c>
      <c r="D1608" s="579">
        <f>C_Combustible_Equipos</f>
        <v>0</v>
      </c>
      <c r="E1608" s="472"/>
      <c r="F1608" s="468">
        <f>IF(C1608="",0,D1600)</f>
        <v>0</v>
      </c>
      <c r="G1608" s="426">
        <f t="shared" si="170"/>
        <v>0</v>
      </c>
    </row>
    <row r="1609" spans="1:7" ht="16.5" customHeight="1" x14ac:dyDescent="0.2">
      <c r="A1609" s="578" t="s">
        <v>1810</v>
      </c>
      <c r="B1609" s="418" t="str">
        <f t="shared" si="169"/>
        <v xml:space="preserve">Aceites lubricantes                                                    </v>
      </c>
      <c r="C1609" s="428" t="s">
        <v>1808</v>
      </c>
      <c r="D1609" s="579">
        <f>C_Lubricantes_Equipos</f>
        <v>0</v>
      </c>
      <c r="E1609" s="472"/>
      <c r="F1609" s="468">
        <f>IF(C1609="",0,D1600)</f>
        <v>0</v>
      </c>
      <c r="G1609" s="426">
        <f t="shared" si="170"/>
        <v>0</v>
      </c>
    </row>
    <row r="1610" spans="1:7" ht="16.5" customHeight="1" x14ac:dyDescent="0.2">
      <c r="A1610" s="578"/>
      <c r="B1610" s="418">
        <f t="shared" si="169"/>
        <v>0</v>
      </c>
      <c r="C1610" s="428"/>
      <c r="D1610" s="471"/>
      <c r="E1610" s="430"/>
      <c r="F1610" s="468">
        <f>IF(C1610="",0,D1600)</f>
        <v>0</v>
      </c>
      <c r="G1610" s="426">
        <f t="shared" si="170"/>
        <v>0</v>
      </c>
    </row>
    <row r="1611" spans="1:7" ht="16.5" customHeight="1" x14ac:dyDescent="0.2">
      <c r="A1611" s="578"/>
      <c r="B1611" s="418">
        <f t="shared" si="169"/>
        <v>0</v>
      </c>
      <c r="C1611" s="428"/>
      <c r="D1611" s="425"/>
      <c r="E1611" s="471"/>
      <c r="F1611" s="468">
        <f>IF(C1611="",0,D1600)</f>
        <v>0</v>
      </c>
      <c r="G1611" s="426">
        <f t="shared" si="170"/>
        <v>0</v>
      </c>
    </row>
    <row r="1612" spans="1:7" ht="16.5" customHeight="1" x14ac:dyDescent="0.2">
      <c r="A1612" s="578"/>
      <c r="B1612" s="418">
        <f t="shared" si="169"/>
        <v>0</v>
      </c>
      <c r="C1612" s="428"/>
      <c r="D1612" s="425"/>
      <c r="E1612" s="471"/>
      <c r="F1612" s="468">
        <f>IF(C1612="",0,D1600)</f>
        <v>0</v>
      </c>
      <c r="G1612" s="426">
        <f t="shared" si="170"/>
        <v>0</v>
      </c>
    </row>
    <row r="1613" spans="1:7" ht="16.5" customHeight="1" x14ac:dyDescent="0.2">
      <c r="A1613" s="578"/>
      <c r="B1613" s="418">
        <f t="shared" si="169"/>
        <v>0</v>
      </c>
      <c r="C1613" s="428"/>
      <c r="D1613" s="425"/>
      <c r="E1613" s="429"/>
      <c r="F1613" s="468">
        <f>IF(C1613="",0,D1600)</f>
        <v>0</v>
      </c>
      <c r="G1613" s="426">
        <f t="shared" si="170"/>
        <v>0</v>
      </c>
    </row>
    <row r="1614" spans="1:7" ht="16.5" customHeight="1" x14ac:dyDescent="0.2">
      <c r="A1614" s="578"/>
      <c r="B1614" s="418">
        <f t="shared" si="169"/>
        <v>0</v>
      </c>
      <c r="C1614" s="424"/>
      <c r="D1614" s="425"/>
      <c r="E1614" s="429"/>
      <c r="F1614" s="468">
        <f>IF(C1614="",0,D1600)</f>
        <v>0</v>
      </c>
      <c r="G1614" s="426">
        <f t="shared" si="170"/>
        <v>0</v>
      </c>
    </row>
    <row r="1615" spans="1:7" ht="16.5" customHeight="1" x14ac:dyDescent="0.2">
      <c r="A1615" s="169"/>
      <c r="B1615" s="156"/>
      <c r="C1615" s="160"/>
      <c r="D1615" s="156"/>
      <c r="E1615" s="157"/>
      <c r="F1615" s="166" t="s">
        <v>35</v>
      </c>
      <c r="G1615" s="431">
        <f>SUBTOTAL(9,G1605:G1614)</f>
        <v>0</v>
      </c>
    </row>
    <row r="1616" spans="1:7" ht="16.5" customHeight="1" x14ac:dyDescent="0.2">
      <c r="A1616" s="165"/>
      <c r="B1616" s="160"/>
      <c r="C1616" s="167" t="s">
        <v>821</v>
      </c>
      <c r="D1616" s="156"/>
      <c r="E1616" s="157"/>
      <c r="F1616" s="158"/>
      <c r="G1616" s="168"/>
    </row>
    <row r="1617" spans="1:7" ht="16.5" customHeight="1" x14ac:dyDescent="0.2">
      <c r="A1617" s="603" t="s">
        <v>681</v>
      </c>
      <c r="B1617" s="604"/>
      <c r="C1617" s="605" t="s">
        <v>0</v>
      </c>
      <c r="D1617" s="607" t="s">
        <v>32</v>
      </c>
      <c r="E1617" s="607" t="s">
        <v>1715</v>
      </c>
      <c r="F1617" s="609" t="s">
        <v>1054</v>
      </c>
      <c r="G1617" s="611" t="s">
        <v>34</v>
      </c>
    </row>
    <row r="1618" spans="1:7" ht="16.5" customHeight="1" x14ac:dyDescent="0.2">
      <c r="A1618" s="163" t="s">
        <v>682</v>
      </c>
      <c r="B1618" s="164" t="s">
        <v>683</v>
      </c>
      <c r="C1618" s="606"/>
      <c r="D1618" s="608"/>
      <c r="E1618" s="608"/>
      <c r="F1618" s="610"/>
      <c r="G1618" s="612"/>
    </row>
    <row r="1619" spans="1:7" ht="16.5" customHeight="1" x14ac:dyDescent="0.2">
      <c r="A1619" s="423" t="s">
        <v>1822</v>
      </c>
      <c r="B1619" s="418" t="str">
        <f t="shared" ref="B1619:B1625" si="171">IF(A1619=0,0,VLOOKUP(A1619,Tabla_Indices,2,FALSE))</f>
        <v>Oficial Especializado</v>
      </c>
      <c r="C1619" s="427" t="s">
        <v>1723</v>
      </c>
      <c r="D1619" s="425"/>
      <c r="E1619" s="429"/>
      <c r="F1619" s="419">
        <f>D1600</f>
        <v>0</v>
      </c>
      <c r="G1619" s="432">
        <f>IF(F1619=0,0,ROUND(D1619*E1619/F1619,2))</f>
        <v>0</v>
      </c>
    </row>
    <row r="1620" spans="1:7" ht="16.5" customHeight="1" x14ac:dyDescent="0.2">
      <c r="A1620" s="423" t="s">
        <v>1823</v>
      </c>
      <c r="B1620" s="418" t="str">
        <f t="shared" si="171"/>
        <v xml:space="preserve">Oficial </v>
      </c>
      <c r="C1620" s="424" t="s">
        <v>1724</v>
      </c>
      <c r="D1620" s="425"/>
      <c r="E1620" s="429"/>
      <c r="F1620" s="419">
        <f>D1600</f>
        <v>0</v>
      </c>
      <c r="G1620" s="432">
        <f t="shared" ref="G1620:G1625" si="172">IF(F1620=0,0,ROUND(D1620*E1620/F1620,2))</f>
        <v>0</v>
      </c>
    </row>
    <row r="1621" spans="1:7" ht="16.5" customHeight="1" x14ac:dyDescent="0.2">
      <c r="A1621" s="423" t="s">
        <v>1824</v>
      </c>
      <c r="B1621" s="418" t="str">
        <f t="shared" si="171"/>
        <v>Ayudante</v>
      </c>
      <c r="C1621" s="424" t="s">
        <v>1725</v>
      </c>
      <c r="D1621" s="425"/>
      <c r="E1621" s="429"/>
      <c r="F1621" s="419">
        <f>D1600</f>
        <v>0</v>
      </c>
      <c r="G1621" s="432">
        <f t="shared" si="172"/>
        <v>0</v>
      </c>
    </row>
    <row r="1622" spans="1:7" ht="16.5" customHeight="1" x14ac:dyDescent="0.2">
      <c r="A1622" s="423" t="s">
        <v>1824</v>
      </c>
      <c r="B1622" s="418" t="str">
        <f t="shared" si="171"/>
        <v>Ayudante</v>
      </c>
      <c r="C1622" s="424" t="s">
        <v>825</v>
      </c>
      <c r="D1622" s="425"/>
      <c r="E1622" s="429"/>
      <c r="F1622" s="419">
        <f>D1600</f>
        <v>0</v>
      </c>
      <c r="G1622" s="432">
        <f t="shared" si="172"/>
        <v>0</v>
      </c>
    </row>
    <row r="1623" spans="1:7" ht="16.5" customHeight="1" x14ac:dyDescent="0.2">
      <c r="A1623" s="423"/>
      <c r="B1623" s="418">
        <f t="shared" si="171"/>
        <v>0</v>
      </c>
      <c r="C1623" s="424"/>
      <c r="D1623" s="425"/>
      <c r="E1623" s="429"/>
      <c r="F1623" s="419"/>
      <c r="G1623" s="432">
        <f t="shared" si="172"/>
        <v>0</v>
      </c>
    </row>
    <row r="1624" spans="1:7" ht="16.5" customHeight="1" x14ac:dyDescent="0.2">
      <c r="A1624" s="423" t="s">
        <v>1825</v>
      </c>
      <c r="B1624" s="418" t="str">
        <f t="shared" si="171"/>
        <v>Sereno</v>
      </c>
      <c r="C1624" s="424" t="s">
        <v>1726</v>
      </c>
      <c r="D1624" s="433"/>
      <c r="E1624" s="571"/>
      <c r="F1624" s="419">
        <f>D1600</f>
        <v>0</v>
      </c>
      <c r="G1624" s="432">
        <f t="shared" si="172"/>
        <v>0</v>
      </c>
    </row>
    <row r="1625" spans="1:7" ht="16.5" customHeight="1" x14ac:dyDescent="0.2">
      <c r="A1625" s="423"/>
      <c r="B1625" s="418">
        <f t="shared" si="171"/>
        <v>0</v>
      </c>
      <c r="C1625" s="418"/>
      <c r="D1625" s="469"/>
      <c r="E1625" s="419"/>
      <c r="F1625" s="419">
        <f>D1600</f>
        <v>0</v>
      </c>
      <c r="G1625" s="432">
        <f t="shared" si="172"/>
        <v>0</v>
      </c>
    </row>
    <row r="1626" spans="1:7" ht="16.5" customHeight="1" x14ac:dyDescent="0.2">
      <c r="A1626" s="169"/>
      <c r="B1626" s="156"/>
      <c r="C1626" s="160"/>
      <c r="D1626" s="156"/>
      <c r="E1626" s="157"/>
      <c r="F1626" s="166" t="s">
        <v>36</v>
      </c>
      <c r="G1626" s="434">
        <f>SUBTOTAL(9,G1619:G1625)</f>
        <v>0</v>
      </c>
    </row>
    <row r="1627" spans="1:7" ht="16.5" customHeight="1" x14ac:dyDescent="0.2">
      <c r="A1627" s="165"/>
      <c r="B1627" s="160"/>
      <c r="C1627" s="167" t="s">
        <v>1705</v>
      </c>
      <c r="D1627" s="156"/>
      <c r="E1627" s="157"/>
      <c r="F1627" s="158"/>
      <c r="G1627" s="168"/>
    </row>
    <row r="1628" spans="1:7" ht="16.5" customHeight="1" x14ac:dyDescent="0.2">
      <c r="A1628" s="603" t="s">
        <v>681</v>
      </c>
      <c r="B1628" s="604"/>
      <c r="C1628" s="605" t="s">
        <v>0</v>
      </c>
      <c r="D1628" s="605" t="s">
        <v>31</v>
      </c>
      <c r="E1628" s="607" t="s">
        <v>32</v>
      </c>
      <c r="F1628" s="609" t="s">
        <v>33</v>
      </c>
      <c r="G1628" s="611" t="s">
        <v>34</v>
      </c>
    </row>
    <row r="1629" spans="1:7" ht="16.5" customHeight="1" x14ac:dyDescent="0.2">
      <c r="A1629" s="163" t="s">
        <v>682</v>
      </c>
      <c r="B1629" s="164" t="s">
        <v>683</v>
      </c>
      <c r="C1629" s="606"/>
      <c r="D1629" s="606"/>
      <c r="E1629" s="608"/>
      <c r="F1629" s="610"/>
      <c r="G1629" s="612"/>
    </row>
    <row r="1630" spans="1:7" ht="16.5" customHeight="1" x14ac:dyDescent="0.2">
      <c r="A1630" s="423"/>
      <c r="B1630" s="418">
        <f t="shared" ref="B1630:B1640" si="173">IF(A1630=0,0,VLOOKUP(A1630,Tabla_Indices,2,FALSE))</f>
        <v>0</v>
      </c>
      <c r="C1630" s="424"/>
      <c r="D1630" s="425"/>
      <c r="E1630" s="429"/>
      <c r="F1630" s="430"/>
      <c r="G1630" s="432">
        <f>ROUND(E1630*F1630,2)</f>
        <v>0</v>
      </c>
    </row>
    <row r="1631" spans="1:7" ht="16.5" customHeight="1" x14ac:dyDescent="0.2">
      <c r="A1631" s="423"/>
      <c r="B1631" s="418">
        <f t="shared" si="173"/>
        <v>0</v>
      </c>
      <c r="C1631" s="424"/>
      <c r="D1631" s="425"/>
      <c r="E1631" s="429"/>
      <c r="F1631" s="430"/>
      <c r="G1631" s="432">
        <f t="shared" ref="G1631:G1640" si="174">ROUND(E1631*F1631,2)</f>
        <v>0</v>
      </c>
    </row>
    <row r="1632" spans="1:7" ht="16.5" customHeight="1" x14ac:dyDescent="0.2">
      <c r="A1632" s="423"/>
      <c r="B1632" s="418">
        <f t="shared" si="173"/>
        <v>0</v>
      </c>
      <c r="C1632" s="424"/>
      <c r="D1632" s="425"/>
      <c r="E1632" s="429"/>
      <c r="F1632" s="430"/>
      <c r="G1632" s="432">
        <f t="shared" si="174"/>
        <v>0</v>
      </c>
    </row>
    <row r="1633" spans="1:7" ht="16.5" customHeight="1" x14ac:dyDescent="0.2">
      <c r="A1633" s="423"/>
      <c r="B1633" s="418">
        <f t="shared" si="173"/>
        <v>0</v>
      </c>
      <c r="C1633" s="424"/>
      <c r="D1633" s="425"/>
      <c r="E1633" s="429"/>
      <c r="F1633" s="430"/>
      <c r="G1633" s="432">
        <f t="shared" si="174"/>
        <v>0</v>
      </c>
    </row>
    <row r="1634" spans="1:7" ht="16.5" customHeight="1" x14ac:dyDescent="0.2">
      <c r="A1634" s="423"/>
      <c r="B1634" s="418">
        <f t="shared" si="173"/>
        <v>0</v>
      </c>
      <c r="C1634" s="424"/>
      <c r="D1634" s="425"/>
      <c r="E1634" s="429"/>
      <c r="F1634" s="430"/>
      <c r="G1634" s="432">
        <f t="shared" si="174"/>
        <v>0</v>
      </c>
    </row>
    <row r="1635" spans="1:7" ht="16.5" customHeight="1" x14ac:dyDescent="0.2">
      <c r="A1635" s="423"/>
      <c r="B1635" s="418">
        <f t="shared" si="173"/>
        <v>0</v>
      </c>
      <c r="C1635" s="424"/>
      <c r="D1635" s="425"/>
      <c r="E1635" s="435"/>
      <c r="F1635" s="430"/>
      <c r="G1635" s="432">
        <f t="shared" si="174"/>
        <v>0</v>
      </c>
    </row>
    <row r="1636" spans="1:7" ht="16.5" customHeight="1" x14ac:dyDescent="0.2">
      <c r="A1636" s="423"/>
      <c r="B1636" s="418">
        <f t="shared" si="173"/>
        <v>0</v>
      </c>
      <c r="C1636" s="424"/>
      <c r="D1636" s="425"/>
      <c r="E1636" s="429"/>
      <c r="F1636" s="430"/>
      <c r="G1636" s="432">
        <f t="shared" si="174"/>
        <v>0</v>
      </c>
    </row>
    <row r="1637" spans="1:7" ht="16.5" customHeight="1" x14ac:dyDescent="0.2">
      <c r="A1637" s="423"/>
      <c r="B1637" s="418">
        <f t="shared" si="173"/>
        <v>0</v>
      </c>
      <c r="C1637" s="424"/>
      <c r="D1637" s="425"/>
      <c r="E1637" s="429"/>
      <c r="F1637" s="430"/>
      <c r="G1637" s="432">
        <f t="shared" si="174"/>
        <v>0</v>
      </c>
    </row>
    <row r="1638" spans="1:7" ht="16.5" customHeight="1" x14ac:dyDescent="0.2">
      <c r="A1638" s="423"/>
      <c r="B1638" s="418">
        <f t="shared" si="173"/>
        <v>0</v>
      </c>
      <c r="C1638" s="424"/>
      <c r="D1638" s="425"/>
      <c r="E1638" s="429"/>
      <c r="F1638" s="430"/>
      <c r="G1638" s="432">
        <f t="shared" si="174"/>
        <v>0</v>
      </c>
    </row>
    <row r="1639" spans="1:7" ht="16.5" customHeight="1" x14ac:dyDescent="0.2">
      <c r="A1639" s="423"/>
      <c r="B1639" s="418">
        <f t="shared" si="173"/>
        <v>0</v>
      </c>
      <c r="C1639" s="424"/>
      <c r="D1639" s="425"/>
      <c r="E1639" s="429"/>
      <c r="F1639" s="430"/>
      <c r="G1639" s="432">
        <f t="shared" si="174"/>
        <v>0</v>
      </c>
    </row>
    <row r="1640" spans="1:7" ht="16.5" customHeight="1" x14ac:dyDescent="0.2">
      <c r="A1640" s="423"/>
      <c r="B1640" s="418">
        <f t="shared" si="173"/>
        <v>0</v>
      </c>
      <c r="C1640" s="424"/>
      <c r="D1640" s="425"/>
      <c r="E1640" s="429"/>
      <c r="F1640" s="430"/>
      <c r="G1640" s="432">
        <f t="shared" si="174"/>
        <v>0</v>
      </c>
    </row>
    <row r="1641" spans="1:7" ht="16.5" customHeight="1" x14ac:dyDescent="0.2">
      <c r="A1641" s="165"/>
      <c r="B1641" s="160"/>
      <c r="C1641" s="160"/>
      <c r="D1641" s="156"/>
      <c r="E1641" s="157"/>
      <c r="F1641" s="166" t="s">
        <v>37</v>
      </c>
      <c r="G1641" s="436">
        <f>SUBTOTAL(9,G1630:G1640)</f>
        <v>0</v>
      </c>
    </row>
    <row r="1642" spans="1:7" ht="16.5" customHeight="1" x14ac:dyDescent="0.2">
      <c r="A1642" s="165"/>
      <c r="B1642" s="160"/>
      <c r="C1642" s="167" t="s">
        <v>1706</v>
      </c>
      <c r="D1642" s="156"/>
      <c r="E1642" s="157"/>
      <c r="F1642" s="158"/>
      <c r="G1642" s="168"/>
    </row>
    <row r="1643" spans="1:7" ht="16.5" customHeight="1" x14ac:dyDescent="0.2">
      <c r="A1643" s="603" t="s">
        <v>681</v>
      </c>
      <c r="B1643" s="604"/>
      <c r="C1643" s="605" t="s">
        <v>0</v>
      </c>
      <c r="D1643" s="605" t="s">
        <v>31</v>
      </c>
      <c r="E1643" s="607" t="s">
        <v>32</v>
      </c>
      <c r="F1643" s="609" t="s">
        <v>33</v>
      </c>
      <c r="G1643" s="611" t="s">
        <v>34</v>
      </c>
    </row>
    <row r="1644" spans="1:7" ht="16.5" customHeight="1" x14ac:dyDescent="0.2">
      <c r="A1644" s="163" t="s">
        <v>682</v>
      </c>
      <c r="B1644" s="164" t="s">
        <v>683</v>
      </c>
      <c r="C1644" s="606"/>
      <c r="D1644" s="606"/>
      <c r="E1644" s="608"/>
      <c r="F1644" s="610"/>
      <c r="G1644" s="612"/>
    </row>
    <row r="1645" spans="1:7" ht="16.5" customHeight="1" x14ac:dyDescent="0.2">
      <c r="A1645" s="423"/>
      <c r="B1645" s="418">
        <f>IF(A1645=0,0,VLOOKUP(A1645,Tabla_Indices,2,FALSE))</f>
        <v>0</v>
      </c>
      <c r="C1645" s="424"/>
      <c r="D1645" s="425"/>
      <c r="E1645" s="429"/>
      <c r="F1645" s="430"/>
      <c r="G1645" s="432">
        <f>ROUND(E1645*F1645,2)</f>
        <v>0</v>
      </c>
    </row>
    <row r="1646" spans="1:7" ht="16.5" customHeight="1" x14ac:dyDescent="0.2">
      <c r="A1646" s="423"/>
      <c r="B1646" s="418">
        <f>IF(A1646=0,0,VLOOKUP(A1646,Tabla_Indices,2,FALSE))</f>
        <v>0</v>
      </c>
      <c r="C1646" s="424"/>
      <c r="D1646" s="425"/>
      <c r="E1646" s="435"/>
      <c r="F1646" s="430"/>
      <c r="G1646" s="432">
        <f t="shared" ref="G1646" si="175">ROUND(E1646*F1646,2)</f>
        <v>0</v>
      </c>
    </row>
    <row r="1647" spans="1:7" ht="16.5" customHeight="1" x14ac:dyDescent="0.2">
      <c r="A1647" s="165"/>
      <c r="B1647" s="160"/>
      <c r="C1647" s="160"/>
      <c r="D1647" s="156"/>
      <c r="E1647" s="157"/>
      <c r="F1647" s="166" t="s">
        <v>1707</v>
      </c>
      <c r="G1647" s="436">
        <f>SUBTOTAL(9,G1645:G1646)</f>
        <v>0</v>
      </c>
    </row>
    <row r="1648" spans="1:7" ht="16.5" customHeight="1" thickBot="1" x14ac:dyDescent="0.25">
      <c r="A1648" s="170"/>
      <c r="B1648" s="171"/>
      <c r="C1648" s="172"/>
      <c r="D1648" s="171"/>
      <c r="E1648" s="173"/>
      <c r="F1648" s="174"/>
      <c r="G1648" s="175"/>
    </row>
    <row r="1649" spans="1:7" ht="16.5" customHeight="1" thickBot="1" x14ac:dyDescent="0.25">
      <c r="A1649" s="202">
        <f>B1582</f>
        <v>22</v>
      </c>
      <c r="B1649" s="201">
        <f>C1582</f>
        <v>0</v>
      </c>
      <c r="C1649" s="225"/>
      <c r="D1649" s="225" t="s">
        <v>38</v>
      </c>
      <c r="E1649" s="226"/>
      <c r="F1649" s="437" t="str">
        <f>CONCATENATE("$/",G1582)</f>
        <v>$/0</v>
      </c>
      <c r="G1649" s="438">
        <f>SUBTOTAL(9,G1605:G1648)</f>
        <v>0</v>
      </c>
    </row>
    <row r="1650" spans="1:7" ht="16.5" customHeight="1" thickTop="1" thickBot="1" x14ac:dyDescent="0.25"/>
    <row r="1651" spans="1:7" ht="16.5" customHeight="1" thickTop="1" x14ac:dyDescent="0.2">
      <c r="A1651" s="613" t="s">
        <v>40</v>
      </c>
      <c r="B1651" s="614"/>
      <c r="C1651" s="614"/>
      <c r="D1651" s="614"/>
      <c r="E1651" s="614"/>
      <c r="F1651" s="614"/>
      <c r="G1651" s="615"/>
    </row>
    <row r="1652" spans="1:7" ht="16.5" customHeight="1" x14ac:dyDescent="0.2">
      <c r="A1652" s="146" t="s">
        <v>819</v>
      </c>
      <c r="B1652" s="147" t="str">
        <f>Comitente</f>
        <v>DIRECCIÓN PROVINCIAL DE VIALIDAD</v>
      </c>
      <c r="C1652" s="148"/>
      <c r="D1652" s="223"/>
      <c r="E1652" s="223"/>
      <c r="F1652" s="150"/>
      <c r="G1652" s="151"/>
    </row>
    <row r="1653" spans="1:7" ht="16.5" customHeight="1" x14ac:dyDescent="0.2">
      <c r="A1653" s="146" t="s">
        <v>820</v>
      </c>
      <c r="B1653" s="147">
        <f>Contratista</f>
        <v>0</v>
      </c>
      <c r="C1653" s="152"/>
      <c r="D1653" s="152"/>
      <c r="E1653" s="152"/>
      <c r="F1653" s="147"/>
      <c r="G1653" s="153"/>
    </row>
    <row r="1654" spans="1:7" ht="16.5" customHeight="1" x14ac:dyDescent="0.2">
      <c r="A1654" s="146" t="s">
        <v>28</v>
      </c>
      <c r="B1654" s="147">
        <f>Obra</f>
        <v>0</v>
      </c>
      <c r="C1654" s="152"/>
      <c r="D1654" s="152"/>
      <c r="E1654" s="152"/>
      <c r="F1654" s="147" t="s">
        <v>41</v>
      </c>
      <c r="G1654" s="153">
        <f>Fecha_Base</f>
        <v>0</v>
      </c>
    </row>
    <row r="1655" spans="1:7" ht="16.5" customHeight="1" x14ac:dyDescent="0.2">
      <c r="A1655" s="154" t="s">
        <v>818</v>
      </c>
      <c r="B1655" s="155">
        <f>Ubicación</f>
        <v>0</v>
      </c>
      <c r="C1655" s="155"/>
      <c r="D1655" s="156"/>
      <c r="E1655" s="157"/>
      <c r="F1655" s="158"/>
      <c r="G1655" s="159"/>
    </row>
    <row r="1656" spans="1:7" ht="16.5" customHeight="1" x14ac:dyDescent="0.2">
      <c r="A1656" s="154" t="s">
        <v>42</v>
      </c>
      <c r="B1656" s="470"/>
      <c r="C1656" s="160" t="str">
        <f>IF(B1656="","",VLOOKUP(B1656,Tabla_CyP,2,FALSE))</f>
        <v/>
      </c>
      <c r="E1656" s="157"/>
      <c r="F1656" s="158"/>
      <c r="G1656" s="159"/>
    </row>
    <row r="1657" spans="1:7" ht="16.5" customHeight="1" x14ac:dyDescent="0.2">
      <c r="A1657" s="154" t="s">
        <v>29</v>
      </c>
      <c r="B1657" s="570">
        <v>23</v>
      </c>
      <c r="C1657" s="160">
        <f>IF(B1657=0,"",VLOOKUP(B1657,Tabla_CyP,2,FALSE))</f>
        <v>0</v>
      </c>
      <c r="D1657" s="156"/>
      <c r="E1657" s="157"/>
      <c r="F1657" s="155" t="s">
        <v>30</v>
      </c>
      <c r="G1657" s="161">
        <f>IF(B1657=0,"",VLOOKUP(B1657,Tabla_CyP,4,FALSE))</f>
        <v>0</v>
      </c>
    </row>
    <row r="1658" spans="1:7" ht="16.5" customHeight="1" x14ac:dyDescent="0.2">
      <c r="A1658" s="154"/>
      <c r="B1658" s="155"/>
      <c r="C1658" s="160"/>
      <c r="D1658" s="156"/>
      <c r="E1658" s="157"/>
      <c r="F1658" s="160"/>
      <c r="G1658" s="162"/>
    </row>
    <row r="1659" spans="1:7" ht="16.5" customHeight="1" x14ac:dyDescent="0.2">
      <c r="A1659" s="412"/>
      <c r="B1659" s="149"/>
      <c r="C1659" s="413" t="s">
        <v>1695</v>
      </c>
      <c r="D1659" s="149"/>
      <c r="E1659" s="149"/>
      <c r="F1659" s="149"/>
      <c r="G1659" s="414"/>
    </row>
    <row r="1660" spans="1:7" ht="16.5" customHeight="1" x14ac:dyDescent="0.2">
      <c r="A1660" s="154"/>
      <c r="B1660" s="215"/>
      <c r="C1660" s="160"/>
      <c r="D1660" s="156"/>
      <c r="E1660" s="157"/>
      <c r="F1660" s="155"/>
      <c r="G1660" s="161"/>
    </row>
    <row r="1661" spans="1:7" ht="16.5" customHeight="1" x14ac:dyDescent="0.2">
      <c r="A1661" s="154"/>
      <c r="B1661" s="215"/>
      <c r="C1661" s="415" t="s">
        <v>1696</v>
      </c>
      <c r="D1661" s="416" t="s">
        <v>32</v>
      </c>
      <c r="E1661" s="416" t="s">
        <v>1697</v>
      </c>
      <c r="F1661" s="416" t="s">
        <v>1698</v>
      </c>
      <c r="G1661" s="417" t="s">
        <v>1699</v>
      </c>
    </row>
    <row r="1662" spans="1:7" ht="16.5" customHeight="1" x14ac:dyDescent="0.2">
      <c r="A1662" s="154"/>
      <c r="B1662" s="215"/>
      <c r="C1662" s="424"/>
      <c r="D1662" s="429"/>
      <c r="E1662" s="467"/>
      <c r="F1662" s="430"/>
      <c r="G1662" s="420">
        <f>ROUND(D1662*F1662,2)</f>
        <v>0</v>
      </c>
    </row>
    <row r="1663" spans="1:7" ht="16.5" customHeight="1" x14ac:dyDescent="0.2">
      <c r="A1663" s="154"/>
      <c r="B1663" s="215"/>
      <c r="C1663" s="424"/>
      <c r="D1663" s="429"/>
      <c r="E1663" s="467"/>
      <c r="F1663" s="430"/>
      <c r="G1663" s="420">
        <f>ROUND(D1663*F1663,2)</f>
        <v>0</v>
      </c>
    </row>
    <row r="1664" spans="1:7" ht="16.5" customHeight="1" x14ac:dyDescent="0.2">
      <c r="A1664" s="154"/>
      <c r="B1664" s="215"/>
      <c r="C1664" s="424"/>
      <c r="D1664" s="429"/>
      <c r="E1664" s="467"/>
      <c r="F1664" s="430"/>
      <c r="G1664" s="420">
        <f>ROUND(D1664*F1664,2)</f>
        <v>0</v>
      </c>
    </row>
    <row r="1665" spans="1:7" ht="16.5" customHeight="1" x14ac:dyDescent="0.2">
      <c r="A1665" s="154"/>
      <c r="B1665" s="215"/>
      <c r="C1665" s="424"/>
      <c r="D1665" s="429"/>
      <c r="E1665" s="467"/>
      <c r="F1665" s="430"/>
      <c r="G1665" s="420">
        <f>ROUND(D1665*F1665,2)</f>
        <v>0</v>
      </c>
    </row>
    <row r="1666" spans="1:7" ht="16.5" customHeight="1" x14ac:dyDescent="0.2">
      <c r="A1666" s="154"/>
      <c r="B1666" s="215"/>
      <c r="C1666" s="424"/>
      <c r="D1666" s="429"/>
      <c r="E1666" s="467"/>
      <c r="F1666" s="430"/>
      <c r="G1666" s="420">
        <f t="shared" ref="G1666:G1671" si="176">ROUND(D1666*F1666,2)</f>
        <v>0</v>
      </c>
    </row>
    <row r="1667" spans="1:7" ht="16.5" customHeight="1" x14ac:dyDescent="0.2">
      <c r="A1667" s="154"/>
      <c r="B1667" s="215"/>
      <c r="C1667" s="424"/>
      <c r="D1667" s="429"/>
      <c r="E1667" s="467"/>
      <c r="F1667" s="430"/>
      <c r="G1667" s="420">
        <f t="shared" si="176"/>
        <v>0</v>
      </c>
    </row>
    <row r="1668" spans="1:7" ht="16.5" customHeight="1" x14ac:dyDescent="0.2">
      <c r="A1668" s="154"/>
      <c r="B1668" s="215"/>
      <c r="C1668" s="424"/>
      <c r="D1668" s="429"/>
      <c r="E1668" s="467"/>
      <c r="F1668" s="430"/>
      <c r="G1668" s="420">
        <f t="shared" si="176"/>
        <v>0</v>
      </c>
    </row>
    <row r="1669" spans="1:7" ht="16.5" customHeight="1" x14ac:dyDescent="0.2">
      <c r="A1669" s="154"/>
      <c r="B1669" s="215"/>
      <c r="C1669" s="424"/>
      <c r="D1669" s="429"/>
      <c r="E1669" s="467"/>
      <c r="F1669" s="430"/>
      <c r="G1669" s="420">
        <f t="shared" si="176"/>
        <v>0</v>
      </c>
    </row>
    <row r="1670" spans="1:7" ht="16.5" customHeight="1" x14ac:dyDescent="0.2">
      <c r="A1670" s="154"/>
      <c r="B1670" s="215"/>
      <c r="C1670" s="424"/>
      <c r="D1670" s="429"/>
      <c r="E1670" s="467"/>
      <c r="F1670" s="430"/>
      <c r="G1670" s="420">
        <f t="shared" si="176"/>
        <v>0</v>
      </c>
    </row>
    <row r="1671" spans="1:7" ht="16.5" customHeight="1" x14ac:dyDescent="0.2">
      <c r="A1671" s="154"/>
      <c r="B1671" s="215"/>
      <c r="C1671" s="424"/>
      <c r="D1671" s="429"/>
      <c r="E1671" s="467"/>
      <c r="F1671" s="430"/>
      <c r="G1671" s="420">
        <f t="shared" si="176"/>
        <v>0</v>
      </c>
    </row>
    <row r="1672" spans="1:7" ht="16.5" customHeight="1" thickBot="1" x14ac:dyDescent="0.25">
      <c r="A1672" s="154"/>
      <c r="B1672" s="215"/>
      <c r="C1672" s="160"/>
      <c r="E1672" s="222"/>
      <c r="F1672" s="155"/>
      <c r="G1672" s="161"/>
    </row>
    <row r="1673" spans="1:7" ht="16.5" customHeight="1" thickBot="1" x14ac:dyDescent="0.25">
      <c r="A1673" s="154"/>
      <c r="C1673" s="421" t="s">
        <v>1700</v>
      </c>
      <c r="E1673" s="222">
        <f>SUMPRODUCT(D1662:D1671,E1662:E1671)</f>
        <v>0</v>
      </c>
      <c r="F1673" s="155" t="s">
        <v>1701</v>
      </c>
      <c r="G1673" s="422">
        <f>SUM(G1662:G1671)</f>
        <v>0</v>
      </c>
    </row>
    <row r="1674" spans="1:7" ht="16.5" customHeight="1" x14ac:dyDescent="0.2">
      <c r="A1674" s="154"/>
      <c r="B1674" s="215"/>
      <c r="C1674" s="421"/>
      <c r="D1674" s="222"/>
      <c r="E1674" s="157"/>
      <c r="F1674" s="155"/>
      <c r="G1674" s="224"/>
    </row>
    <row r="1675" spans="1:7" ht="16.5" customHeight="1" x14ac:dyDescent="0.2">
      <c r="A1675" s="154"/>
      <c r="B1675" s="215"/>
      <c r="C1675" s="155" t="s">
        <v>1702</v>
      </c>
      <c r="D1675" s="425"/>
      <c r="E1675" s="559" t="str">
        <f>CONCATENATE(G1657,"/día")</f>
        <v>0/día</v>
      </c>
      <c r="F1675" s="155"/>
      <c r="G1675" s="161"/>
    </row>
    <row r="1676" spans="1:7" ht="16.5" customHeight="1" x14ac:dyDescent="0.2">
      <c r="A1676" s="154"/>
      <c r="B1676" s="215"/>
      <c r="C1676" s="160"/>
      <c r="D1676" s="156"/>
      <c r="E1676" s="157"/>
      <c r="F1676" s="155"/>
      <c r="G1676" s="161"/>
    </row>
    <row r="1677" spans="1:7" ht="16.5" customHeight="1" x14ac:dyDescent="0.2">
      <c r="A1677" s="603" t="s">
        <v>681</v>
      </c>
      <c r="B1677" s="604"/>
      <c r="C1677" s="605" t="s">
        <v>0</v>
      </c>
      <c r="D1677" s="607" t="s">
        <v>1703</v>
      </c>
      <c r="E1677" s="607" t="s">
        <v>1715</v>
      </c>
      <c r="F1677" s="609" t="s">
        <v>1054</v>
      </c>
      <c r="G1677" s="611" t="s">
        <v>34</v>
      </c>
    </row>
    <row r="1678" spans="1:7" ht="16.5" customHeight="1" x14ac:dyDescent="0.2">
      <c r="A1678" s="163" t="s">
        <v>682</v>
      </c>
      <c r="B1678" s="164" t="s">
        <v>683</v>
      </c>
      <c r="C1678" s="606"/>
      <c r="D1678" s="608"/>
      <c r="E1678" s="608"/>
      <c r="F1678" s="610"/>
      <c r="G1678" s="612"/>
    </row>
    <row r="1679" spans="1:7" ht="16.5" customHeight="1" x14ac:dyDescent="0.2">
      <c r="A1679" s="165"/>
      <c r="B1679" s="160"/>
      <c r="C1679" s="167" t="s">
        <v>1704</v>
      </c>
      <c r="D1679" s="157"/>
      <c r="E1679" s="157"/>
      <c r="F1679" s="160"/>
      <c r="G1679" s="168"/>
    </row>
    <row r="1680" spans="1:7" ht="16.5" customHeight="1" x14ac:dyDescent="0.2">
      <c r="A1680" s="578" t="s">
        <v>1806</v>
      </c>
      <c r="B1680" s="418" t="str">
        <f t="shared" ref="B1680:B1689" si="177">IF(A1680=0,0,VLOOKUP(A1680,Tabla_Indices,2,FALSE))</f>
        <v>Equipo - Amortización de equipo</v>
      </c>
      <c r="C1680" s="424" t="s">
        <v>1821</v>
      </c>
      <c r="D1680" s="579">
        <f>C_Amortización_Equipo</f>
        <v>0</v>
      </c>
      <c r="E1680" s="472"/>
      <c r="F1680" s="468">
        <f>IF(C1680="",0,D1675)</f>
        <v>0</v>
      </c>
      <c r="G1680" s="426">
        <f>IF(F1680=0,0,ROUND(E1680/F1680,2))</f>
        <v>0</v>
      </c>
    </row>
    <row r="1681" spans="1:7" ht="16.5" customHeight="1" x14ac:dyDescent="0.2">
      <c r="A1681" s="578" t="s">
        <v>1806</v>
      </c>
      <c r="B1681" s="418" t="str">
        <f t="shared" si="177"/>
        <v>Equipo - Amortización de equipo</v>
      </c>
      <c r="C1681" s="424" t="s">
        <v>1811</v>
      </c>
      <c r="D1681" s="579">
        <f>C_Interés_Equipo</f>
        <v>0</v>
      </c>
      <c r="E1681" s="472"/>
      <c r="F1681" s="468">
        <f>IF(C1681="",0,D1675)</f>
        <v>0</v>
      </c>
      <c r="G1681" s="426">
        <f t="shared" ref="G1681:G1689" si="178">IF(F1681=0,0,ROUND(E1681/F1681,2))</f>
        <v>0</v>
      </c>
    </row>
    <row r="1682" spans="1:7" ht="16.5" customHeight="1" x14ac:dyDescent="0.2">
      <c r="A1682" s="578" t="s">
        <v>1807</v>
      </c>
      <c r="B1682" s="418" t="str">
        <f t="shared" si="177"/>
        <v xml:space="preserve">Accesorios y repuestos para máquinas de uso especial                 </v>
      </c>
      <c r="C1682" s="428" t="s">
        <v>1721</v>
      </c>
      <c r="D1682" s="579">
        <f>C_Reparaciones_Repuestos_Equipos</f>
        <v>0</v>
      </c>
      <c r="E1682" s="472"/>
      <c r="F1682" s="468">
        <f>IF(C1682="",0,D1675)</f>
        <v>0</v>
      </c>
      <c r="G1682" s="426">
        <f t="shared" si="178"/>
        <v>0</v>
      </c>
    </row>
    <row r="1683" spans="1:7" ht="16.5" customHeight="1" x14ac:dyDescent="0.2">
      <c r="A1683" s="578" t="s">
        <v>1809</v>
      </c>
      <c r="B1683" s="418" t="str">
        <f t="shared" si="177"/>
        <v xml:space="preserve">Gas oil                                                                </v>
      </c>
      <c r="C1683" s="428" t="s">
        <v>982</v>
      </c>
      <c r="D1683" s="579">
        <f>C_Combustible_Equipos</f>
        <v>0</v>
      </c>
      <c r="E1683" s="472"/>
      <c r="F1683" s="468">
        <f>IF(C1683="",0,D1675)</f>
        <v>0</v>
      </c>
      <c r="G1683" s="426">
        <f t="shared" si="178"/>
        <v>0</v>
      </c>
    </row>
    <row r="1684" spans="1:7" ht="16.5" customHeight="1" x14ac:dyDescent="0.2">
      <c r="A1684" s="578" t="s">
        <v>1810</v>
      </c>
      <c r="B1684" s="418" t="str">
        <f t="shared" si="177"/>
        <v xml:space="preserve">Aceites lubricantes                                                    </v>
      </c>
      <c r="C1684" s="428" t="s">
        <v>1808</v>
      </c>
      <c r="D1684" s="579">
        <f>C_Lubricantes_Equipos</f>
        <v>0</v>
      </c>
      <c r="E1684" s="472"/>
      <c r="F1684" s="468">
        <f>IF(C1684="",0,D1675)</f>
        <v>0</v>
      </c>
      <c r="G1684" s="426">
        <f t="shared" si="178"/>
        <v>0</v>
      </c>
    </row>
    <row r="1685" spans="1:7" ht="16.5" customHeight="1" x14ac:dyDescent="0.2">
      <c r="A1685" s="578"/>
      <c r="B1685" s="418">
        <f t="shared" si="177"/>
        <v>0</v>
      </c>
      <c r="C1685" s="428"/>
      <c r="D1685" s="471"/>
      <c r="E1685" s="430"/>
      <c r="F1685" s="468">
        <f>IF(C1685="",0,D1675)</f>
        <v>0</v>
      </c>
      <c r="G1685" s="426">
        <f t="shared" si="178"/>
        <v>0</v>
      </c>
    </row>
    <row r="1686" spans="1:7" ht="16.5" customHeight="1" x14ac:dyDescent="0.2">
      <c r="A1686" s="578"/>
      <c r="B1686" s="418">
        <f t="shared" si="177"/>
        <v>0</v>
      </c>
      <c r="C1686" s="428"/>
      <c r="D1686" s="425"/>
      <c r="E1686" s="471"/>
      <c r="F1686" s="468">
        <f>IF(C1686="",0,D1675)</f>
        <v>0</v>
      </c>
      <c r="G1686" s="426">
        <f t="shared" si="178"/>
        <v>0</v>
      </c>
    </row>
    <row r="1687" spans="1:7" ht="16.5" customHeight="1" x14ac:dyDescent="0.2">
      <c r="A1687" s="578"/>
      <c r="B1687" s="418">
        <f t="shared" si="177"/>
        <v>0</v>
      </c>
      <c r="C1687" s="428"/>
      <c r="D1687" s="425"/>
      <c r="E1687" s="471"/>
      <c r="F1687" s="468">
        <f>IF(C1687="",0,D1675)</f>
        <v>0</v>
      </c>
      <c r="G1687" s="426">
        <f t="shared" si="178"/>
        <v>0</v>
      </c>
    </row>
    <row r="1688" spans="1:7" ht="16.5" customHeight="1" x14ac:dyDescent="0.2">
      <c r="A1688" s="578"/>
      <c r="B1688" s="418">
        <f t="shared" si="177"/>
        <v>0</v>
      </c>
      <c r="C1688" s="428"/>
      <c r="D1688" s="425"/>
      <c r="E1688" s="429"/>
      <c r="F1688" s="468">
        <f>IF(C1688="",0,D1675)</f>
        <v>0</v>
      </c>
      <c r="G1688" s="426">
        <f t="shared" si="178"/>
        <v>0</v>
      </c>
    </row>
    <row r="1689" spans="1:7" ht="16.5" customHeight="1" x14ac:dyDescent="0.2">
      <c r="A1689" s="578"/>
      <c r="B1689" s="418">
        <f t="shared" si="177"/>
        <v>0</v>
      </c>
      <c r="C1689" s="424"/>
      <c r="D1689" s="425"/>
      <c r="E1689" s="429"/>
      <c r="F1689" s="468">
        <f>IF(C1689="",0,D1675)</f>
        <v>0</v>
      </c>
      <c r="G1689" s="426">
        <f t="shared" si="178"/>
        <v>0</v>
      </c>
    </row>
    <row r="1690" spans="1:7" ht="16.5" customHeight="1" x14ac:dyDescent="0.2">
      <c r="A1690" s="169"/>
      <c r="B1690" s="156"/>
      <c r="C1690" s="160"/>
      <c r="D1690" s="156"/>
      <c r="E1690" s="157"/>
      <c r="F1690" s="166" t="s">
        <v>35</v>
      </c>
      <c r="G1690" s="431">
        <f>SUBTOTAL(9,G1680:G1689)</f>
        <v>0</v>
      </c>
    </row>
    <row r="1691" spans="1:7" ht="16.5" customHeight="1" x14ac:dyDescent="0.2">
      <c r="A1691" s="165"/>
      <c r="B1691" s="160"/>
      <c r="C1691" s="167" t="s">
        <v>821</v>
      </c>
      <c r="D1691" s="156"/>
      <c r="E1691" s="157"/>
      <c r="F1691" s="158"/>
      <c r="G1691" s="168"/>
    </row>
    <row r="1692" spans="1:7" ht="16.5" customHeight="1" x14ac:dyDescent="0.2">
      <c r="A1692" s="603" t="s">
        <v>681</v>
      </c>
      <c r="B1692" s="604"/>
      <c r="C1692" s="605" t="s">
        <v>0</v>
      </c>
      <c r="D1692" s="607" t="s">
        <v>32</v>
      </c>
      <c r="E1692" s="607" t="s">
        <v>1715</v>
      </c>
      <c r="F1692" s="609" t="s">
        <v>1054</v>
      </c>
      <c r="G1692" s="611" t="s">
        <v>34</v>
      </c>
    </row>
    <row r="1693" spans="1:7" ht="16.5" customHeight="1" x14ac:dyDescent="0.2">
      <c r="A1693" s="163" t="s">
        <v>682</v>
      </c>
      <c r="B1693" s="164" t="s">
        <v>683</v>
      </c>
      <c r="C1693" s="606"/>
      <c r="D1693" s="608"/>
      <c r="E1693" s="608"/>
      <c r="F1693" s="610"/>
      <c r="G1693" s="612"/>
    </row>
    <row r="1694" spans="1:7" ht="16.5" customHeight="1" x14ac:dyDescent="0.2">
      <c r="A1694" s="423" t="s">
        <v>1822</v>
      </c>
      <c r="B1694" s="418" t="str">
        <f t="shared" ref="B1694:B1700" si="179">IF(A1694=0,0,VLOOKUP(A1694,Tabla_Indices,2,FALSE))</f>
        <v>Oficial Especializado</v>
      </c>
      <c r="C1694" s="427" t="s">
        <v>1723</v>
      </c>
      <c r="D1694" s="425"/>
      <c r="E1694" s="429"/>
      <c r="F1694" s="419">
        <f>D1675</f>
        <v>0</v>
      </c>
      <c r="G1694" s="432">
        <f>IF(F1694=0,0,ROUND(D1694*E1694/F1694,2))</f>
        <v>0</v>
      </c>
    </row>
    <row r="1695" spans="1:7" ht="16.5" customHeight="1" x14ac:dyDescent="0.2">
      <c r="A1695" s="423" t="s">
        <v>1823</v>
      </c>
      <c r="B1695" s="418" t="str">
        <f t="shared" si="179"/>
        <v xml:space="preserve">Oficial </v>
      </c>
      <c r="C1695" s="424" t="s">
        <v>1724</v>
      </c>
      <c r="D1695" s="425"/>
      <c r="E1695" s="429"/>
      <c r="F1695" s="419">
        <f>D1675</f>
        <v>0</v>
      </c>
      <c r="G1695" s="432">
        <f t="shared" ref="G1695:G1700" si="180">IF(F1695=0,0,ROUND(D1695*E1695/F1695,2))</f>
        <v>0</v>
      </c>
    </row>
    <row r="1696" spans="1:7" ht="16.5" customHeight="1" x14ac:dyDescent="0.2">
      <c r="A1696" s="423" t="s">
        <v>1824</v>
      </c>
      <c r="B1696" s="418" t="str">
        <f t="shared" si="179"/>
        <v>Ayudante</v>
      </c>
      <c r="C1696" s="424" t="s">
        <v>1725</v>
      </c>
      <c r="D1696" s="425"/>
      <c r="E1696" s="429"/>
      <c r="F1696" s="419">
        <f>D1675</f>
        <v>0</v>
      </c>
      <c r="G1696" s="432">
        <f t="shared" si="180"/>
        <v>0</v>
      </c>
    </row>
    <row r="1697" spans="1:7" ht="16.5" customHeight="1" x14ac:dyDescent="0.2">
      <c r="A1697" s="423" t="s">
        <v>1824</v>
      </c>
      <c r="B1697" s="418" t="str">
        <f t="shared" si="179"/>
        <v>Ayudante</v>
      </c>
      <c r="C1697" s="424" t="s">
        <v>825</v>
      </c>
      <c r="D1697" s="425"/>
      <c r="E1697" s="429"/>
      <c r="F1697" s="419">
        <f>D1675</f>
        <v>0</v>
      </c>
      <c r="G1697" s="432">
        <f t="shared" si="180"/>
        <v>0</v>
      </c>
    </row>
    <row r="1698" spans="1:7" ht="16.5" customHeight="1" x14ac:dyDescent="0.2">
      <c r="A1698" s="423"/>
      <c r="B1698" s="418">
        <f t="shared" si="179"/>
        <v>0</v>
      </c>
      <c r="C1698" s="424"/>
      <c r="D1698" s="425"/>
      <c r="E1698" s="429"/>
      <c r="F1698" s="419"/>
      <c r="G1698" s="432">
        <f t="shared" si="180"/>
        <v>0</v>
      </c>
    </row>
    <row r="1699" spans="1:7" ht="16.5" customHeight="1" x14ac:dyDescent="0.2">
      <c r="A1699" s="423" t="s">
        <v>1825</v>
      </c>
      <c r="B1699" s="418" t="str">
        <f t="shared" si="179"/>
        <v>Sereno</v>
      </c>
      <c r="C1699" s="424" t="s">
        <v>1726</v>
      </c>
      <c r="D1699" s="433"/>
      <c r="E1699" s="571"/>
      <c r="F1699" s="419">
        <f>D1675</f>
        <v>0</v>
      </c>
      <c r="G1699" s="432">
        <f t="shared" si="180"/>
        <v>0</v>
      </c>
    </row>
    <row r="1700" spans="1:7" ht="16.5" customHeight="1" x14ac:dyDescent="0.2">
      <c r="A1700" s="423"/>
      <c r="B1700" s="418">
        <f t="shared" si="179"/>
        <v>0</v>
      </c>
      <c r="C1700" s="418"/>
      <c r="D1700" s="469"/>
      <c r="E1700" s="419"/>
      <c r="F1700" s="419">
        <f>D1675</f>
        <v>0</v>
      </c>
      <c r="G1700" s="432">
        <f t="shared" si="180"/>
        <v>0</v>
      </c>
    </row>
    <row r="1701" spans="1:7" ht="16.5" customHeight="1" x14ac:dyDescent="0.2">
      <c r="A1701" s="169"/>
      <c r="B1701" s="156"/>
      <c r="C1701" s="160"/>
      <c r="D1701" s="156"/>
      <c r="E1701" s="157"/>
      <c r="F1701" s="166" t="s">
        <v>36</v>
      </c>
      <c r="G1701" s="434">
        <f>SUBTOTAL(9,G1694:G1700)</f>
        <v>0</v>
      </c>
    </row>
    <row r="1702" spans="1:7" ht="16.5" customHeight="1" x14ac:dyDescent="0.2">
      <c r="A1702" s="165"/>
      <c r="B1702" s="160"/>
      <c r="C1702" s="167" t="s">
        <v>1705</v>
      </c>
      <c r="D1702" s="156"/>
      <c r="E1702" s="157"/>
      <c r="F1702" s="158"/>
      <c r="G1702" s="168"/>
    </row>
    <row r="1703" spans="1:7" ht="16.5" customHeight="1" x14ac:dyDescent="0.2">
      <c r="A1703" s="603" t="s">
        <v>681</v>
      </c>
      <c r="B1703" s="604"/>
      <c r="C1703" s="605" t="s">
        <v>0</v>
      </c>
      <c r="D1703" s="605" t="s">
        <v>31</v>
      </c>
      <c r="E1703" s="607" t="s">
        <v>32</v>
      </c>
      <c r="F1703" s="609" t="s">
        <v>33</v>
      </c>
      <c r="G1703" s="611" t="s">
        <v>34</v>
      </c>
    </row>
    <row r="1704" spans="1:7" ht="16.5" customHeight="1" x14ac:dyDescent="0.2">
      <c r="A1704" s="163" t="s">
        <v>682</v>
      </c>
      <c r="B1704" s="164" t="s">
        <v>683</v>
      </c>
      <c r="C1704" s="606"/>
      <c r="D1704" s="606"/>
      <c r="E1704" s="608"/>
      <c r="F1704" s="610"/>
      <c r="G1704" s="612"/>
    </row>
    <row r="1705" spans="1:7" ht="16.5" customHeight="1" x14ac:dyDescent="0.2">
      <c r="A1705" s="423"/>
      <c r="B1705" s="418">
        <f t="shared" ref="B1705:B1715" si="181">IF(A1705=0,0,VLOOKUP(A1705,Tabla_Indices,2,FALSE))</f>
        <v>0</v>
      </c>
      <c r="C1705" s="424"/>
      <c r="D1705" s="425"/>
      <c r="E1705" s="429"/>
      <c r="F1705" s="430"/>
      <c r="G1705" s="432">
        <f>ROUND(E1705*F1705,2)</f>
        <v>0</v>
      </c>
    </row>
    <row r="1706" spans="1:7" ht="16.5" customHeight="1" x14ac:dyDescent="0.2">
      <c r="A1706" s="423"/>
      <c r="B1706" s="418">
        <f t="shared" si="181"/>
        <v>0</v>
      </c>
      <c r="C1706" s="424"/>
      <c r="D1706" s="425"/>
      <c r="E1706" s="429"/>
      <c r="F1706" s="430"/>
      <c r="G1706" s="432">
        <f t="shared" ref="G1706:G1715" si="182">ROUND(E1706*F1706,2)</f>
        <v>0</v>
      </c>
    </row>
    <row r="1707" spans="1:7" ht="16.5" customHeight="1" x14ac:dyDescent="0.2">
      <c r="A1707" s="423"/>
      <c r="B1707" s="418">
        <f t="shared" si="181"/>
        <v>0</v>
      </c>
      <c r="C1707" s="424"/>
      <c r="D1707" s="425"/>
      <c r="E1707" s="429"/>
      <c r="F1707" s="430"/>
      <c r="G1707" s="432">
        <f t="shared" si="182"/>
        <v>0</v>
      </c>
    </row>
    <row r="1708" spans="1:7" ht="16.5" customHeight="1" x14ac:dyDescent="0.2">
      <c r="A1708" s="423"/>
      <c r="B1708" s="418">
        <f t="shared" si="181"/>
        <v>0</v>
      </c>
      <c r="C1708" s="424"/>
      <c r="D1708" s="425"/>
      <c r="E1708" s="429"/>
      <c r="F1708" s="430"/>
      <c r="G1708" s="432">
        <f t="shared" si="182"/>
        <v>0</v>
      </c>
    </row>
    <row r="1709" spans="1:7" ht="16.5" customHeight="1" x14ac:dyDescent="0.2">
      <c r="A1709" s="423"/>
      <c r="B1709" s="418">
        <f t="shared" si="181"/>
        <v>0</v>
      </c>
      <c r="C1709" s="424"/>
      <c r="D1709" s="425"/>
      <c r="E1709" s="429"/>
      <c r="F1709" s="430"/>
      <c r="G1709" s="432">
        <f t="shared" si="182"/>
        <v>0</v>
      </c>
    </row>
    <row r="1710" spans="1:7" ht="16.5" customHeight="1" x14ac:dyDescent="0.2">
      <c r="A1710" s="423"/>
      <c r="B1710" s="418">
        <f t="shared" si="181"/>
        <v>0</v>
      </c>
      <c r="C1710" s="424"/>
      <c r="D1710" s="425"/>
      <c r="E1710" s="435"/>
      <c r="F1710" s="430"/>
      <c r="G1710" s="432">
        <f t="shared" si="182"/>
        <v>0</v>
      </c>
    </row>
    <row r="1711" spans="1:7" ht="16.5" customHeight="1" x14ac:dyDescent="0.2">
      <c r="A1711" s="423"/>
      <c r="B1711" s="418">
        <f t="shared" si="181"/>
        <v>0</v>
      </c>
      <c r="C1711" s="424"/>
      <c r="D1711" s="425"/>
      <c r="E1711" s="429"/>
      <c r="F1711" s="430"/>
      <c r="G1711" s="432">
        <f t="shared" si="182"/>
        <v>0</v>
      </c>
    </row>
    <row r="1712" spans="1:7" ht="16.5" customHeight="1" x14ac:dyDescent="0.2">
      <c r="A1712" s="423"/>
      <c r="B1712" s="418">
        <f t="shared" si="181"/>
        <v>0</v>
      </c>
      <c r="C1712" s="424"/>
      <c r="D1712" s="425"/>
      <c r="E1712" s="429"/>
      <c r="F1712" s="430"/>
      <c r="G1712" s="432">
        <f t="shared" si="182"/>
        <v>0</v>
      </c>
    </row>
    <row r="1713" spans="1:7" ht="16.5" customHeight="1" x14ac:dyDescent="0.2">
      <c r="A1713" s="423"/>
      <c r="B1713" s="418">
        <f t="shared" si="181"/>
        <v>0</v>
      </c>
      <c r="C1713" s="424"/>
      <c r="D1713" s="425"/>
      <c r="E1713" s="429"/>
      <c r="F1713" s="430"/>
      <c r="G1713" s="432">
        <f t="shared" si="182"/>
        <v>0</v>
      </c>
    </row>
    <row r="1714" spans="1:7" ht="16.5" customHeight="1" x14ac:dyDescent="0.2">
      <c r="A1714" s="423"/>
      <c r="B1714" s="418">
        <f t="shared" si="181"/>
        <v>0</v>
      </c>
      <c r="C1714" s="424"/>
      <c r="D1714" s="425"/>
      <c r="E1714" s="429"/>
      <c r="F1714" s="430"/>
      <c r="G1714" s="432">
        <f t="shared" si="182"/>
        <v>0</v>
      </c>
    </row>
    <row r="1715" spans="1:7" ht="16.5" customHeight="1" x14ac:dyDescent="0.2">
      <c r="A1715" s="423"/>
      <c r="B1715" s="418">
        <f t="shared" si="181"/>
        <v>0</v>
      </c>
      <c r="C1715" s="424"/>
      <c r="D1715" s="425"/>
      <c r="E1715" s="429"/>
      <c r="F1715" s="430"/>
      <c r="G1715" s="432">
        <f t="shared" si="182"/>
        <v>0</v>
      </c>
    </row>
    <row r="1716" spans="1:7" ht="16.5" customHeight="1" x14ac:dyDescent="0.2">
      <c r="A1716" s="165"/>
      <c r="B1716" s="160"/>
      <c r="C1716" s="160"/>
      <c r="D1716" s="156"/>
      <c r="E1716" s="157"/>
      <c r="F1716" s="166" t="s">
        <v>37</v>
      </c>
      <c r="G1716" s="436">
        <f>SUBTOTAL(9,G1705:G1715)</f>
        <v>0</v>
      </c>
    </row>
    <row r="1717" spans="1:7" ht="16.5" customHeight="1" x14ac:dyDescent="0.2">
      <c r="A1717" s="165"/>
      <c r="B1717" s="160"/>
      <c r="C1717" s="167" t="s">
        <v>1706</v>
      </c>
      <c r="D1717" s="156"/>
      <c r="E1717" s="157"/>
      <c r="F1717" s="158"/>
      <c r="G1717" s="168"/>
    </row>
    <row r="1718" spans="1:7" ht="16.5" customHeight="1" x14ac:dyDescent="0.2">
      <c r="A1718" s="603" t="s">
        <v>681</v>
      </c>
      <c r="B1718" s="604"/>
      <c r="C1718" s="605" t="s">
        <v>0</v>
      </c>
      <c r="D1718" s="605" t="s">
        <v>31</v>
      </c>
      <c r="E1718" s="607" t="s">
        <v>32</v>
      </c>
      <c r="F1718" s="609" t="s">
        <v>33</v>
      </c>
      <c r="G1718" s="611" t="s">
        <v>34</v>
      </c>
    </row>
    <row r="1719" spans="1:7" ht="16.5" customHeight="1" x14ac:dyDescent="0.2">
      <c r="A1719" s="163" t="s">
        <v>682</v>
      </c>
      <c r="B1719" s="164" t="s">
        <v>683</v>
      </c>
      <c r="C1719" s="606"/>
      <c r="D1719" s="606"/>
      <c r="E1719" s="608"/>
      <c r="F1719" s="610"/>
      <c r="G1719" s="612"/>
    </row>
    <row r="1720" spans="1:7" ht="16.5" customHeight="1" x14ac:dyDescent="0.2">
      <c r="A1720" s="423"/>
      <c r="B1720" s="418">
        <f>IF(A1720=0,0,VLOOKUP(A1720,Tabla_Indices,2,FALSE))</f>
        <v>0</v>
      </c>
      <c r="C1720" s="424"/>
      <c r="D1720" s="425"/>
      <c r="E1720" s="429"/>
      <c r="F1720" s="430"/>
      <c r="G1720" s="432">
        <f>ROUND(E1720*F1720,2)</f>
        <v>0</v>
      </c>
    </row>
    <row r="1721" spans="1:7" ht="16.5" customHeight="1" x14ac:dyDescent="0.2">
      <c r="A1721" s="423"/>
      <c r="B1721" s="418">
        <f>IF(A1721=0,0,VLOOKUP(A1721,Tabla_Indices,2,FALSE))</f>
        <v>0</v>
      </c>
      <c r="C1721" s="424"/>
      <c r="D1721" s="425"/>
      <c r="E1721" s="435"/>
      <c r="F1721" s="430"/>
      <c r="G1721" s="432">
        <f t="shared" ref="G1721" si="183">ROUND(E1721*F1721,2)</f>
        <v>0</v>
      </c>
    </row>
    <row r="1722" spans="1:7" ht="16.5" customHeight="1" x14ac:dyDescent="0.2">
      <c r="A1722" s="165"/>
      <c r="B1722" s="160"/>
      <c r="C1722" s="160"/>
      <c r="D1722" s="156"/>
      <c r="E1722" s="157"/>
      <c r="F1722" s="166" t="s">
        <v>1707</v>
      </c>
      <c r="G1722" s="436">
        <f>SUBTOTAL(9,G1720:G1721)</f>
        <v>0</v>
      </c>
    </row>
    <row r="1723" spans="1:7" ht="16.5" customHeight="1" thickBot="1" x14ac:dyDescent="0.25">
      <c r="A1723" s="170"/>
      <c r="B1723" s="171"/>
      <c r="C1723" s="172"/>
      <c r="D1723" s="171"/>
      <c r="E1723" s="173"/>
      <c r="F1723" s="174"/>
      <c r="G1723" s="175"/>
    </row>
    <row r="1724" spans="1:7" ht="16.5" customHeight="1" thickBot="1" x14ac:dyDescent="0.25">
      <c r="A1724" s="202">
        <f>B1657</f>
        <v>23</v>
      </c>
      <c r="B1724" s="201">
        <f>C1657</f>
        <v>0</v>
      </c>
      <c r="C1724" s="225"/>
      <c r="D1724" s="225" t="s">
        <v>38</v>
      </c>
      <c r="E1724" s="226"/>
      <c r="F1724" s="437" t="str">
        <f>CONCATENATE("$/",G1657)</f>
        <v>$/0</v>
      </c>
      <c r="G1724" s="438">
        <f>SUBTOTAL(9,G1680:G1723)</f>
        <v>0</v>
      </c>
    </row>
    <row r="1725" spans="1:7" ht="16.5" customHeight="1" thickTop="1" thickBot="1" x14ac:dyDescent="0.25"/>
    <row r="1726" spans="1:7" ht="16.5" customHeight="1" thickTop="1" x14ac:dyDescent="0.2">
      <c r="A1726" s="613" t="s">
        <v>40</v>
      </c>
      <c r="B1726" s="614"/>
      <c r="C1726" s="614"/>
      <c r="D1726" s="614"/>
      <c r="E1726" s="614"/>
      <c r="F1726" s="614"/>
      <c r="G1726" s="615"/>
    </row>
    <row r="1727" spans="1:7" ht="16.5" customHeight="1" x14ac:dyDescent="0.2">
      <c r="A1727" s="146" t="s">
        <v>819</v>
      </c>
      <c r="B1727" s="147" t="str">
        <f>Comitente</f>
        <v>DIRECCIÓN PROVINCIAL DE VIALIDAD</v>
      </c>
      <c r="C1727" s="148"/>
      <c r="D1727" s="223"/>
      <c r="E1727" s="223"/>
      <c r="F1727" s="150"/>
      <c r="G1727" s="151"/>
    </row>
    <row r="1728" spans="1:7" ht="16.5" customHeight="1" x14ac:dyDescent="0.2">
      <c r="A1728" s="146" t="s">
        <v>820</v>
      </c>
      <c r="B1728" s="147">
        <f>Contratista</f>
        <v>0</v>
      </c>
      <c r="C1728" s="152"/>
      <c r="D1728" s="152"/>
      <c r="E1728" s="152"/>
      <c r="F1728" s="147"/>
      <c r="G1728" s="153"/>
    </row>
    <row r="1729" spans="1:7" ht="16.5" customHeight="1" x14ac:dyDescent="0.2">
      <c r="A1729" s="146" t="s">
        <v>28</v>
      </c>
      <c r="B1729" s="147">
        <f>Obra</f>
        <v>0</v>
      </c>
      <c r="C1729" s="152"/>
      <c r="D1729" s="152"/>
      <c r="E1729" s="152"/>
      <c r="F1729" s="147" t="s">
        <v>41</v>
      </c>
      <c r="G1729" s="153">
        <f>Fecha_Base</f>
        <v>0</v>
      </c>
    </row>
    <row r="1730" spans="1:7" ht="16.5" customHeight="1" x14ac:dyDescent="0.2">
      <c r="A1730" s="154" t="s">
        <v>818</v>
      </c>
      <c r="B1730" s="155">
        <f>Ubicación</f>
        <v>0</v>
      </c>
      <c r="C1730" s="155"/>
      <c r="D1730" s="156"/>
      <c r="E1730" s="157"/>
      <c r="F1730" s="158"/>
      <c r="G1730" s="159"/>
    </row>
    <row r="1731" spans="1:7" ht="16.5" customHeight="1" x14ac:dyDescent="0.2">
      <c r="A1731" s="154" t="s">
        <v>42</v>
      </c>
      <c r="B1731" s="470"/>
      <c r="C1731" s="160" t="str">
        <f>IF(B1731="","",VLOOKUP(B1731,Tabla_CyP,2,FALSE))</f>
        <v/>
      </c>
      <c r="E1731" s="157"/>
      <c r="F1731" s="158"/>
      <c r="G1731" s="159"/>
    </row>
    <row r="1732" spans="1:7" ht="16.5" customHeight="1" x14ac:dyDescent="0.2">
      <c r="A1732" s="154" t="s">
        <v>29</v>
      </c>
      <c r="B1732" s="570">
        <v>24</v>
      </c>
      <c r="C1732" s="160">
        <f>IF(B1732=0,"",VLOOKUP(B1732,Tabla_CyP,2,FALSE))</f>
        <v>0</v>
      </c>
      <c r="D1732" s="156"/>
      <c r="E1732" s="157"/>
      <c r="F1732" s="155" t="s">
        <v>30</v>
      </c>
      <c r="G1732" s="161">
        <f>IF(B1732=0,"",VLOOKUP(B1732,Tabla_CyP,4,FALSE))</f>
        <v>0</v>
      </c>
    </row>
    <row r="1733" spans="1:7" ht="16.5" customHeight="1" x14ac:dyDescent="0.2">
      <c r="A1733" s="154"/>
      <c r="B1733" s="155"/>
      <c r="C1733" s="160"/>
      <c r="D1733" s="156"/>
      <c r="E1733" s="157"/>
      <c r="F1733" s="160"/>
      <c r="G1733" s="162"/>
    </row>
    <row r="1734" spans="1:7" ht="16.5" customHeight="1" x14ac:dyDescent="0.2">
      <c r="A1734" s="412"/>
      <c r="B1734" s="149"/>
      <c r="C1734" s="413" t="s">
        <v>1695</v>
      </c>
      <c r="D1734" s="149"/>
      <c r="E1734" s="149"/>
      <c r="F1734" s="149"/>
      <c r="G1734" s="414"/>
    </row>
    <row r="1735" spans="1:7" ht="16.5" customHeight="1" x14ac:dyDescent="0.2">
      <c r="A1735" s="154"/>
      <c r="B1735" s="215"/>
      <c r="C1735" s="160"/>
      <c r="D1735" s="156"/>
      <c r="E1735" s="157"/>
      <c r="F1735" s="155"/>
      <c r="G1735" s="161"/>
    </row>
    <row r="1736" spans="1:7" ht="16.5" customHeight="1" x14ac:dyDescent="0.2">
      <c r="A1736" s="154"/>
      <c r="B1736" s="215"/>
      <c r="C1736" s="415" t="s">
        <v>1696</v>
      </c>
      <c r="D1736" s="416" t="s">
        <v>32</v>
      </c>
      <c r="E1736" s="416" t="s">
        <v>1697</v>
      </c>
      <c r="F1736" s="416" t="s">
        <v>1698</v>
      </c>
      <c r="G1736" s="417" t="s">
        <v>1699</v>
      </c>
    </row>
    <row r="1737" spans="1:7" ht="16.5" customHeight="1" x14ac:dyDescent="0.2">
      <c r="A1737" s="154"/>
      <c r="B1737" s="215"/>
      <c r="C1737" s="424"/>
      <c r="D1737" s="429"/>
      <c r="E1737" s="467"/>
      <c r="F1737" s="430"/>
      <c r="G1737" s="420">
        <f>ROUND(D1737*F1737,2)</f>
        <v>0</v>
      </c>
    </row>
    <row r="1738" spans="1:7" ht="16.5" customHeight="1" x14ac:dyDescent="0.2">
      <c r="A1738" s="154"/>
      <c r="B1738" s="215"/>
      <c r="C1738" s="424"/>
      <c r="D1738" s="429"/>
      <c r="E1738" s="467"/>
      <c r="F1738" s="430"/>
      <c r="G1738" s="420">
        <f>ROUND(D1738*F1738,2)</f>
        <v>0</v>
      </c>
    </row>
    <row r="1739" spans="1:7" ht="16.5" customHeight="1" x14ac:dyDescent="0.2">
      <c r="A1739" s="154"/>
      <c r="B1739" s="215"/>
      <c r="C1739" s="424"/>
      <c r="D1739" s="429"/>
      <c r="E1739" s="467"/>
      <c r="F1739" s="430"/>
      <c r="G1739" s="420">
        <f>ROUND(D1739*F1739,2)</f>
        <v>0</v>
      </c>
    </row>
    <row r="1740" spans="1:7" ht="16.5" customHeight="1" x14ac:dyDescent="0.2">
      <c r="A1740" s="154"/>
      <c r="B1740" s="215"/>
      <c r="C1740" s="424"/>
      <c r="D1740" s="429"/>
      <c r="E1740" s="467"/>
      <c r="F1740" s="430"/>
      <c r="G1740" s="420">
        <f>ROUND(D1740*F1740,2)</f>
        <v>0</v>
      </c>
    </row>
    <row r="1741" spans="1:7" ht="16.5" customHeight="1" x14ac:dyDescent="0.2">
      <c r="A1741" s="154"/>
      <c r="B1741" s="215"/>
      <c r="C1741" s="424"/>
      <c r="D1741" s="429"/>
      <c r="E1741" s="467"/>
      <c r="F1741" s="430"/>
      <c r="G1741" s="420">
        <f t="shared" ref="G1741:G1746" si="184">ROUND(D1741*F1741,2)</f>
        <v>0</v>
      </c>
    </row>
    <row r="1742" spans="1:7" ht="16.5" customHeight="1" x14ac:dyDescent="0.2">
      <c r="A1742" s="154"/>
      <c r="B1742" s="215"/>
      <c r="C1742" s="424"/>
      <c r="D1742" s="429"/>
      <c r="E1742" s="467"/>
      <c r="F1742" s="430"/>
      <c r="G1742" s="420">
        <f t="shared" si="184"/>
        <v>0</v>
      </c>
    </row>
    <row r="1743" spans="1:7" ht="16.5" customHeight="1" x14ac:dyDescent="0.2">
      <c r="A1743" s="154"/>
      <c r="B1743" s="215"/>
      <c r="C1743" s="424"/>
      <c r="D1743" s="429"/>
      <c r="E1743" s="467"/>
      <c r="F1743" s="430"/>
      <c r="G1743" s="420">
        <f t="shared" si="184"/>
        <v>0</v>
      </c>
    </row>
    <row r="1744" spans="1:7" ht="16.5" customHeight="1" x14ac:dyDescent="0.2">
      <c r="A1744" s="154"/>
      <c r="B1744" s="215"/>
      <c r="C1744" s="424"/>
      <c r="D1744" s="429"/>
      <c r="E1744" s="467"/>
      <c r="F1744" s="430"/>
      <c r="G1744" s="420">
        <f t="shared" si="184"/>
        <v>0</v>
      </c>
    </row>
    <row r="1745" spans="1:7" ht="16.5" customHeight="1" x14ac:dyDescent="0.2">
      <c r="A1745" s="154"/>
      <c r="B1745" s="215"/>
      <c r="C1745" s="424"/>
      <c r="D1745" s="429"/>
      <c r="E1745" s="467"/>
      <c r="F1745" s="430"/>
      <c r="G1745" s="420">
        <f t="shared" si="184"/>
        <v>0</v>
      </c>
    </row>
    <row r="1746" spans="1:7" ht="16.5" customHeight="1" x14ac:dyDescent="0.2">
      <c r="A1746" s="154"/>
      <c r="B1746" s="215"/>
      <c r="C1746" s="424"/>
      <c r="D1746" s="429"/>
      <c r="E1746" s="467"/>
      <c r="F1746" s="430"/>
      <c r="G1746" s="420">
        <f t="shared" si="184"/>
        <v>0</v>
      </c>
    </row>
    <row r="1747" spans="1:7" ht="16.5" customHeight="1" thickBot="1" x14ac:dyDescent="0.25">
      <c r="A1747" s="154"/>
      <c r="B1747" s="215"/>
      <c r="C1747" s="160"/>
      <c r="E1747" s="222"/>
      <c r="F1747" s="155"/>
      <c r="G1747" s="161"/>
    </row>
    <row r="1748" spans="1:7" ht="16.5" customHeight="1" thickBot="1" x14ac:dyDescent="0.25">
      <c r="A1748" s="154"/>
      <c r="C1748" s="421" t="s">
        <v>1700</v>
      </c>
      <c r="E1748" s="222">
        <f>SUMPRODUCT(D1737:D1746,E1737:E1746)</f>
        <v>0</v>
      </c>
      <c r="F1748" s="155" t="s">
        <v>1701</v>
      </c>
      <c r="G1748" s="422">
        <f>SUM(G1737:G1746)</f>
        <v>0</v>
      </c>
    </row>
    <row r="1749" spans="1:7" ht="16.5" customHeight="1" x14ac:dyDescent="0.2">
      <c r="A1749" s="154"/>
      <c r="B1749" s="215"/>
      <c r="C1749" s="421"/>
      <c r="D1749" s="222"/>
      <c r="E1749" s="157"/>
      <c r="F1749" s="155"/>
      <c r="G1749" s="224"/>
    </row>
    <row r="1750" spans="1:7" ht="16.5" customHeight="1" x14ac:dyDescent="0.2">
      <c r="A1750" s="154"/>
      <c r="B1750" s="215"/>
      <c r="C1750" s="155" t="s">
        <v>1702</v>
      </c>
      <c r="D1750" s="425"/>
      <c r="E1750" s="559" t="str">
        <f>CONCATENATE(G1732,"/día")</f>
        <v>0/día</v>
      </c>
      <c r="F1750" s="155"/>
      <c r="G1750" s="161"/>
    </row>
    <row r="1751" spans="1:7" ht="16.5" customHeight="1" x14ac:dyDescent="0.2">
      <c r="A1751" s="154"/>
      <c r="B1751" s="215"/>
      <c r="C1751" s="160"/>
      <c r="D1751" s="156"/>
      <c r="E1751" s="157"/>
      <c r="F1751" s="155"/>
      <c r="G1751" s="161"/>
    </row>
    <row r="1752" spans="1:7" ht="16.5" customHeight="1" x14ac:dyDescent="0.2">
      <c r="A1752" s="603" t="s">
        <v>681</v>
      </c>
      <c r="B1752" s="604"/>
      <c r="C1752" s="605" t="s">
        <v>0</v>
      </c>
      <c r="D1752" s="607" t="s">
        <v>1703</v>
      </c>
      <c r="E1752" s="607" t="s">
        <v>1715</v>
      </c>
      <c r="F1752" s="609" t="s">
        <v>1054</v>
      </c>
      <c r="G1752" s="611" t="s">
        <v>34</v>
      </c>
    </row>
    <row r="1753" spans="1:7" ht="16.5" customHeight="1" x14ac:dyDescent="0.2">
      <c r="A1753" s="163" t="s">
        <v>682</v>
      </c>
      <c r="B1753" s="164" t="s">
        <v>683</v>
      </c>
      <c r="C1753" s="606"/>
      <c r="D1753" s="608"/>
      <c r="E1753" s="608"/>
      <c r="F1753" s="610"/>
      <c r="G1753" s="612"/>
    </row>
    <row r="1754" spans="1:7" ht="16.5" customHeight="1" x14ac:dyDescent="0.2">
      <c r="A1754" s="165"/>
      <c r="B1754" s="160"/>
      <c r="C1754" s="167" t="s">
        <v>1704</v>
      </c>
      <c r="D1754" s="157"/>
      <c r="E1754" s="157"/>
      <c r="F1754" s="160"/>
      <c r="G1754" s="168"/>
    </row>
    <row r="1755" spans="1:7" ht="16.5" customHeight="1" x14ac:dyDescent="0.2">
      <c r="A1755" s="578" t="s">
        <v>1806</v>
      </c>
      <c r="B1755" s="418" t="str">
        <f t="shared" ref="B1755:B1764" si="185">IF(A1755=0,0,VLOOKUP(A1755,Tabla_Indices,2,FALSE))</f>
        <v>Equipo - Amortización de equipo</v>
      </c>
      <c r="C1755" s="424" t="s">
        <v>1821</v>
      </c>
      <c r="D1755" s="579">
        <f>C_Amortización_Equipo</f>
        <v>0</v>
      </c>
      <c r="E1755" s="472"/>
      <c r="F1755" s="468">
        <f>IF(C1755="",0,D1750)</f>
        <v>0</v>
      </c>
      <c r="G1755" s="426">
        <f>IF(F1755=0,0,ROUND(E1755/F1755,2))</f>
        <v>0</v>
      </c>
    </row>
    <row r="1756" spans="1:7" ht="16.5" customHeight="1" x14ac:dyDescent="0.2">
      <c r="A1756" s="578" t="s">
        <v>1806</v>
      </c>
      <c r="B1756" s="418" t="str">
        <f t="shared" si="185"/>
        <v>Equipo - Amortización de equipo</v>
      </c>
      <c r="C1756" s="424" t="s">
        <v>1811</v>
      </c>
      <c r="D1756" s="579">
        <f>C_Interés_Equipo</f>
        <v>0</v>
      </c>
      <c r="E1756" s="472"/>
      <c r="F1756" s="468">
        <f>IF(C1756="",0,D1750)</f>
        <v>0</v>
      </c>
      <c r="G1756" s="426">
        <f t="shared" ref="G1756:G1764" si="186">IF(F1756=0,0,ROUND(E1756/F1756,2))</f>
        <v>0</v>
      </c>
    </row>
    <row r="1757" spans="1:7" ht="16.5" customHeight="1" x14ac:dyDescent="0.2">
      <c r="A1757" s="578" t="s">
        <v>1807</v>
      </c>
      <c r="B1757" s="418" t="str">
        <f t="shared" si="185"/>
        <v xml:space="preserve">Accesorios y repuestos para máquinas de uso especial                 </v>
      </c>
      <c r="C1757" s="428" t="s">
        <v>1721</v>
      </c>
      <c r="D1757" s="579">
        <f>C_Reparaciones_Repuestos_Equipos</f>
        <v>0</v>
      </c>
      <c r="E1757" s="472"/>
      <c r="F1757" s="468">
        <f>IF(C1757="",0,D1750)</f>
        <v>0</v>
      </c>
      <c r="G1757" s="426">
        <f t="shared" si="186"/>
        <v>0</v>
      </c>
    </row>
    <row r="1758" spans="1:7" ht="16.5" customHeight="1" x14ac:dyDescent="0.2">
      <c r="A1758" s="578" t="s">
        <v>1809</v>
      </c>
      <c r="B1758" s="418" t="str">
        <f t="shared" si="185"/>
        <v xml:space="preserve">Gas oil                                                                </v>
      </c>
      <c r="C1758" s="428" t="s">
        <v>982</v>
      </c>
      <c r="D1758" s="579">
        <f>C_Combustible_Equipos</f>
        <v>0</v>
      </c>
      <c r="E1758" s="472"/>
      <c r="F1758" s="468">
        <f>IF(C1758="",0,D1750)</f>
        <v>0</v>
      </c>
      <c r="G1758" s="426">
        <f t="shared" si="186"/>
        <v>0</v>
      </c>
    </row>
    <row r="1759" spans="1:7" ht="16.5" customHeight="1" x14ac:dyDescent="0.2">
      <c r="A1759" s="578" t="s">
        <v>1810</v>
      </c>
      <c r="B1759" s="418" t="str">
        <f t="shared" si="185"/>
        <v xml:space="preserve">Aceites lubricantes                                                    </v>
      </c>
      <c r="C1759" s="428" t="s">
        <v>1808</v>
      </c>
      <c r="D1759" s="579">
        <f>C_Lubricantes_Equipos</f>
        <v>0</v>
      </c>
      <c r="E1759" s="472"/>
      <c r="F1759" s="468">
        <f>IF(C1759="",0,D1750)</f>
        <v>0</v>
      </c>
      <c r="G1759" s="426">
        <f t="shared" si="186"/>
        <v>0</v>
      </c>
    </row>
    <row r="1760" spans="1:7" ht="16.5" customHeight="1" x14ac:dyDescent="0.2">
      <c r="A1760" s="578"/>
      <c r="B1760" s="418">
        <f t="shared" si="185"/>
        <v>0</v>
      </c>
      <c r="C1760" s="428"/>
      <c r="D1760" s="471"/>
      <c r="E1760" s="430"/>
      <c r="F1760" s="468">
        <f>IF(C1760="",0,D1750)</f>
        <v>0</v>
      </c>
      <c r="G1760" s="426">
        <f t="shared" si="186"/>
        <v>0</v>
      </c>
    </row>
    <row r="1761" spans="1:7" ht="16.5" customHeight="1" x14ac:dyDescent="0.2">
      <c r="A1761" s="578"/>
      <c r="B1761" s="418">
        <f t="shared" si="185"/>
        <v>0</v>
      </c>
      <c r="C1761" s="428"/>
      <c r="D1761" s="425"/>
      <c r="E1761" s="471"/>
      <c r="F1761" s="468">
        <f>IF(C1761="",0,D1750)</f>
        <v>0</v>
      </c>
      <c r="G1761" s="426">
        <f t="shared" si="186"/>
        <v>0</v>
      </c>
    </row>
    <row r="1762" spans="1:7" ht="16.5" customHeight="1" x14ac:dyDescent="0.2">
      <c r="A1762" s="578"/>
      <c r="B1762" s="418">
        <f t="shared" si="185"/>
        <v>0</v>
      </c>
      <c r="C1762" s="428"/>
      <c r="D1762" s="425"/>
      <c r="E1762" s="471"/>
      <c r="F1762" s="468">
        <f>IF(C1762="",0,D1750)</f>
        <v>0</v>
      </c>
      <c r="G1762" s="426">
        <f t="shared" si="186"/>
        <v>0</v>
      </c>
    </row>
    <row r="1763" spans="1:7" ht="16.5" customHeight="1" x14ac:dyDescent="0.2">
      <c r="A1763" s="578"/>
      <c r="B1763" s="418">
        <f t="shared" si="185"/>
        <v>0</v>
      </c>
      <c r="C1763" s="428"/>
      <c r="D1763" s="425"/>
      <c r="E1763" s="429"/>
      <c r="F1763" s="468">
        <f>IF(C1763="",0,D1750)</f>
        <v>0</v>
      </c>
      <c r="G1763" s="426">
        <f t="shared" si="186"/>
        <v>0</v>
      </c>
    </row>
    <row r="1764" spans="1:7" ht="16.5" customHeight="1" x14ac:dyDescent="0.2">
      <c r="A1764" s="578"/>
      <c r="B1764" s="418">
        <f t="shared" si="185"/>
        <v>0</v>
      </c>
      <c r="C1764" s="424"/>
      <c r="D1764" s="425"/>
      <c r="E1764" s="429"/>
      <c r="F1764" s="468">
        <f>IF(C1764="",0,D1750)</f>
        <v>0</v>
      </c>
      <c r="G1764" s="426">
        <f t="shared" si="186"/>
        <v>0</v>
      </c>
    </row>
    <row r="1765" spans="1:7" ht="16.5" customHeight="1" x14ac:dyDescent="0.2">
      <c r="A1765" s="169"/>
      <c r="B1765" s="156"/>
      <c r="C1765" s="160"/>
      <c r="D1765" s="156"/>
      <c r="E1765" s="157"/>
      <c r="F1765" s="166" t="s">
        <v>35</v>
      </c>
      <c r="G1765" s="431">
        <f>SUBTOTAL(9,G1755:G1764)</f>
        <v>0</v>
      </c>
    </row>
    <row r="1766" spans="1:7" ht="16.5" customHeight="1" x14ac:dyDescent="0.2">
      <c r="A1766" s="165"/>
      <c r="B1766" s="160"/>
      <c r="C1766" s="167" t="s">
        <v>821</v>
      </c>
      <c r="D1766" s="156"/>
      <c r="E1766" s="157"/>
      <c r="F1766" s="158"/>
      <c r="G1766" s="168"/>
    </row>
    <row r="1767" spans="1:7" ht="16.5" customHeight="1" x14ac:dyDescent="0.2">
      <c r="A1767" s="603" t="s">
        <v>681</v>
      </c>
      <c r="B1767" s="604"/>
      <c r="C1767" s="605" t="s">
        <v>0</v>
      </c>
      <c r="D1767" s="607" t="s">
        <v>32</v>
      </c>
      <c r="E1767" s="607" t="s">
        <v>1715</v>
      </c>
      <c r="F1767" s="609" t="s">
        <v>1054</v>
      </c>
      <c r="G1767" s="611" t="s">
        <v>34</v>
      </c>
    </row>
    <row r="1768" spans="1:7" ht="16.5" customHeight="1" x14ac:dyDescent="0.2">
      <c r="A1768" s="163" t="s">
        <v>682</v>
      </c>
      <c r="B1768" s="164" t="s">
        <v>683</v>
      </c>
      <c r="C1768" s="606"/>
      <c r="D1768" s="608"/>
      <c r="E1768" s="608"/>
      <c r="F1768" s="610"/>
      <c r="G1768" s="612"/>
    </row>
    <row r="1769" spans="1:7" ht="16.5" customHeight="1" x14ac:dyDescent="0.2">
      <c r="A1769" s="423" t="s">
        <v>1822</v>
      </c>
      <c r="B1769" s="418" t="str">
        <f t="shared" ref="B1769:B1775" si="187">IF(A1769=0,0,VLOOKUP(A1769,Tabla_Indices,2,FALSE))</f>
        <v>Oficial Especializado</v>
      </c>
      <c r="C1769" s="427" t="s">
        <v>1723</v>
      </c>
      <c r="D1769" s="425"/>
      <c r="E1769" s="429"/>
      <c r="F1769" s="419">
        <f>D1750</f>
        <v>0</v>
      </c>
      <c r="G1769" s="432">
        <f>IF(F1769=0,0,ROUND(D1769*E1769/F1769,2))</f>
        <v>0</v>
      </c>
    </row>
    <row r="1770" spans="1:7" ht="16.5" customHeight="1" x14ac:dyDescent="0.2">
      <c r="A1770" s="423" t="s">
        <v>1823</v>
      </c>
      <c r="B1770" s="418" t="str">
        <f t="shared" si="187"/>
        <v xml:space="preserve">Oficial </v>
      </c>
      <c r="C1770" s="424" t="s">
        <v>1724</v>
      </c>
      <c r="D1770" s="425"/>
      <c r="E1770" s="429"/>
      <c r="F1770" s="419">
        <f>D1750</f>
        <v>0</v>
      </c>
      <c r="G1770" s="432">
        <f t="shared" ref="G1770:G1775" si="188">IF(F1770=0,0,ROUND(D1770*E1770/F1770,2))</f>
        <v>0</v>
      </c>
    </row>
    <row r="1771" spans="1:7" ht="16.5" customHeight="1" x14ac:dyDescent="0.2">
      <c r="A1771" s="423" t="s">
        <v>1824</v>
      </c>
      <c r="B1771" s="418" t="str">
        <f t="shared" si="187"/>
        <v>Ayudante</v>
      </c>
      <c r="C1771" s="424" t="s">
        <v>1725</v>
      </c>
      <c r="D1771" s="425"/>
      <c r="E1771" s="429"/>
      <c r="F1771" s="419">
        <f>D1750</f>
        <v>0</v>
      </c>
      <c r="G1771" s="432">
        <f t="shared" si="188"/>
        <v>0</v>
      </c>
    </row>
    <row r="1772" spans="1:7" ht="16.5" customHeight="1" x14ac:dyDescent="0.2">
      <c r="A1772" s="423" t="s">
        <v>1824</v>
      </c>
      <c r="B1772" s="418" t="str">
        <f t="shared" si="187"/>
        <v>Ayudante</v>
      </c>
      <c r="C1772" s="424" t="s">
        <v>825</v>
      </c>
      <c r="D1772" s="425"/>
      <c r="E1772" s="429"/>
      <c r="F1772" s="419">
        <f>D1750</f>
        <v>0</v>
      </c>
      <c r="G1772" s="432">
        <f t="shared" si="188"/>
        <v>0</v>
      </c>
    </row>
    <row r="1773" spans="1:7" ht="16.5" customHeight="1" x14ac:dyDescent="0.2">
      <c r="A1773" s="423"/>
      <c r="B1773" s="418">
        <f t="shared" si="187"/>
        <v>0</v>
      </c>
      <c r="C1773" s="424"/>
      <c r="D1773" s="425"/>
      <c r="E1773" s="429"/>
      <c r="F1773" s="419"/>
      <c r="G1773" s="432">
        <f t="shared" si="188"/>
        <v>0</v>
      </c>
    </row>
    <row r="1774" spans="1:7" ht="16.5" customHeight="1" x14ac:dyDescent="0.2">
      <c r="A1774" s="423" t="s">
        <v>1825</v>
      </c>
      <c r="B1774" s="418" t="str">
        <f t="shared" si="187"/>
        <v>Sereno</v>
      </c>
      <c r="C1774" s="424" t="s">
        <v>1726</v>
      </c>
      <c r="D1774" s="433"/>
      <c r="E1774" s="571"/>
      <c r="F1774" s="419">
        <f>D1750</f>
        <v>0</v>
      </c>
      <c r="G1774" s="432">
        <f t="shared" si="188"/>
        <v>0</v>
      </c>
    </row>
    <row r="1775" spans="1:7" ht="16.5" customHeight="1" x14ac:dyDescent="0.2">
      <c r="A1775" s="423"/>
      <c r="B1775" s="418">
        <f t="shared" si="187"/>
        <v>0</v>
      </c>
      <c r="C1775" s="418"/>
      <c r="D1775" s="469"/>
      <c r="E1775" s="419"/>
      <c r="F1775" s="419">
        <f>D1750</f>
        <v>0</v>
      </c>
      <c r="G1775" s="432">
        <f t="shared" si="188"/>
        <v>0</v>
      </c>
    </row>
    <row r="1776" spans="1:7" ht="16.5" customHeight="1" x14ac:dyDescent="0.2">
      <c r="A1776" s="169"/>
      <c r="B1776" s="156"/>
      <c r="C1776" s="160"/>
      <c r="D1776" s="156"/>
      <c r="E1776" s="157"/>
      <c r="F1776" s="166" t="s">
        <v>36</v>
      </c>
      <c r="G1776" s="434">
        <f>SUBTOTAL(9,G1769:G1775)</f>
        <v>0</v>
      </c>
    </row>
    <row r="1777" spans="1:7" ht="16.5" customHeight="1" x14ac:dyDescent="0.2">
      <c r="A1777" s="165"/>
      <c r="B1777" s="160"/>
      <c r="C1777" s="167" t="s">
        <v>1705</v>
      </c>
      <c r="D1777" s="156"/>
      <c r="E1777" s="157"/>
      <c r="F1777" s="158"/>
      <c r="G1777" s="168"/>
    </row>
    <row r="1778" spans="1:7" ht="16.5" customHeight="1" x14ac:dyDescent="0.2">
      <c r="A1778" s="603" t="s">
        <v>681</v>
      </c>
      <c r="B1778" s="604"/>
      <c r="C1778" s="605" t="s">
        <v>0</v>
      </c>
      <c r="D1778" s="605" t="s">
        <v>31</v>
      </c>
      <c r="E1778" s="607" t="s">
        <v>32</v>
      </c>
      <c r="F1778" s="609" t="s">
        <v>33</v>
      </c>
      <c r="G1778" s="611" t="s">
        <v>34</v>
      </c>
    </row>
    <row r="1779" spans="1:7" ht="16.5" customHeight="1" x14ac:dyDescent="0.2">
      <c r="A1779" s="163" t="s">
        <v>682</v>
      </c>
      <c r="B1779" s="164" t="s">
        <v>683</v>
      </c>
      <c r="C1779" s="606"/>
      <c r="D1779" s="606"/>
      <c r="E1779" s="608"/>
      <c r="F1779" s="610"/>
      <c r="G1779" s="612"/>
    </row>
    <row r="1780" spans="1:7" ht="16.5" customHeight="1" x14ac:dyDescent="0.2">
      <c r="A1780" s="423"/>
      <c r="B1780" s="418">
        <f t="shared" ref="B1780:B1790" si="189">IF(A1780=0,0,VLOOKUP(A1780,Tabla_Indices,2,FALSE))</f>
        <v>0</v>
      </c>
      <c r="C1780" s="424"/>
      <c r="D1780" s="425"/>
      <c r="E1780" s="429"/>
      <c r="F1780" s="430"/>
      <c r="G1780" s="432">
        <f>ROUND(E1780*F1780,2)</f>
        <v>0</v>
      </c>
    </row>
    <row r="1781" spans="1:7" ht="16.5" customHeight="1" x14ac:dyDescent="0.2">
      <c r="A1781" s="423"/>
      <c r="B1781" s="418">
        <f t="shared" si="189"/>
        <v>0</v>
      </c>
      <c r="C1781" s="424"/>
      <c r="D1781" s="425"/>
      <c r="E1781" s="429"/>
      <c r="F1781" s="430"/>
      <c r="G1781" s="432">
        <f t="shared" ref="G1781:G1790" si="190">ROUND(E1781*F1781,2)</f>
        <v>0</v>
      </c>
    </row>
    <row r="1782" spans="1:7" ht="16.5" customHeight="1" x14ac:dyDescent="0.2">
      <c r="A1782" s="423"/>
      <c r="B1782" s="418">
        <f t="shared" si="189"/>
        <v>0</v>
      </c>
      <c r="C1782" s="424"/>
      <c r="D1782" s="425"/>
      <c r="E1782" s="429"/>
      <c r="F1782" s="430"/>
      <c r="G1782" s="432">
        <f t="shared" si="190"/>
        <v>0</v>
      </c>
    </row>
    <row r="1783" spans="1:7" ht="16.5" customHeight="1" x14ac:dyDescent="0.2">
      <c r="A1783" s="423"/>
      <c r="B1783" s="418">
        <f t="shared" si="189"/>
        <v>0</v>
      </c>
      <c r="C1783" s="424"/>
      <c r="D1783" s="425"/>
      <c r="E1783" s="429"/>
      <c r="F1783" s="430"/>
      <c r="G1783" s="432">
        <f t="shared" si="190"/>
        <v>0</v>
      </c>
    </row>
    <row r="1784" spans="1:7" ht="16.5" customHeight="1" x14ac:dyDescent="0.2">
      <c r="A1784" s="423"/>
      <c r="B1784" s="418">
        <f t="shared" si="189"/>
        <v>0</v>
      </c>
      <c r="C1784" s="424"/>
      <c r="D1784" s="425"/>
      <c r="E1784" s="429"/>
      <c r="F1784" s="430"/>
      <c r="G1784" s="432">
        <f t="shared" si="190"/>
        <v>0</v>
      </c>
    </row>
    <row r="1785" spans="1:7" ht="16.5" customHeight="1" x14ac:dyDescent="0.2">
      <c r="A1785" s="423"/>
      <c r="B1785" s="418">
        <f t="shared" si="189"/>
        <v>0</v>
      </c>
      <c r="C1785" s="424"/>
      <c r="D1785" s="425"/>
      <c r="E1785" s="435"/>
      <c r="F1785" s="430"/>
      <c r="G1785" s="432">
        <f t="shared" si="190"/>
        <v>0</v>
      </c>
    </row>
    <row r="1786" spans="1:7" ht="16.5" customHeight="1" x14ac:dyDescent="0.2">
      <c r="A1786" s="423"/>
      <c r="B1786" s="418">
        <f t="shared" si="189"/>
        <v>0</v>
      </c>
      <c r="C1786" s="424"/>
      <c r="D1786" s="425"/>
      <c r="E1786" s="429"/>
      <c r="F1786" s="430"/>
      <c r="G1786" s="432">
        <f t="shared" si="190"/>
        <v>0</v>
      </c>
    </row>
    <row r="1787" spans="1:7" ht="16.5" customHeight="1" x14ac:dyDescent="0.2">
      <c r="A1787" s="423"/>
      <c r="B1787" s="418">
        <f t="shared" si="189"/>
        <v>0</v>
      </c>
      <c r="C1787" s="424"/>
      <c r="D1787" s="425"/>
      <c r="E1787" s="429"/>
      <c r="F1787" s="430"/>
      <c r="G1787" s="432">
        <f t="shared" si="190"/>
        <v>0</v>
      </c>
    </row>
    <row r="1788" spans="1:7" ht="16.5" customHeight="1" x14ac:dyDescent="0.2">
      <c r="A1788" s="423"/>
      <c r="B1788" s="418">
        <f t="shared" si="189"/>
        <v>0</v>
      </c>
      <c r="C1788" s="424"/>
      <c r="D1788" s="425"/>
      <c r="E1788" s="429"/>
      <c r="F1788" s="430"/>
      <c r="G1788" s="432">
        <f t="shared" si="190"/>
        <v>0</v>
      </c>
    </row>
    <row r="1789" spans="1:7" ht="16.5" customHeight="1" x14ac:dyDescent="0.2">
      <c r="A1789" s="423"/>
      <c r="B1789" s="418">
        <f t="shared" si="189"/>
        <v>0</v>
      </c>
      <c r="C1789" s="424"/>
      <c r="D1789" s="425"/>
      <c r="E1789" s="429"/>
      <c r="F1789" s="430"/>
      <c r="G1789" s="432">
        <f t="shared" si="190"/>
        <v>0</v>
      </c>
    </row>
    <row r="1790" spans="1:7" ht="16.5" customHeight="1" x14ac:dyDescent="0.2">
      <c r="A1790" s="423"/>
      <c r="B1790" s="418">
        <f t="shared" si="189"/>
        <v>0</v>
      </c>
      <c r="C1790" s="424"/>
      <c r="D1790" s="425"/>
      <c r="E1790" s="429"/>
      <c r="F1790" s="430"/>
      <c r="G1790" s="432">
        <f t="shared" si="190"/>
        <v>0</v>
      </c>
    </row>
    <row r="1791" spans="1:7" ht="16.5" customHeight="1" x14ac:dyDescent="0.2">
      <c r="A1791" s="165"/>
      <c r="B1791" s="160"/>
      <c r="C1791" s="160"/>
      <c r="D1791" s="156"/>
      <c r="E1791" s="157"/>
      <c r="F1791" s="166" t="s">
        <v>37</v>
      </c>
      <c r="G1791" s="436">
        <f>SUBTOTAL(9,G1780:G1790)</f>
        <v>0</v>
      </c>
    </row>
    <row r="1792" spans="1:7" ht="16.5" customHeight="1" x14ac:dyDescent="0.2">
      <c r="A1792" s="165"/>
      <c r="B1792" s="160"/>
      <c r="C1792" s="167" t="s">
        <v>1706</v>
      </c>
      <c r="D1792" s="156"/>
      <c r="E1792" s="157"/>
      <c r="F1792" s="158"/>
      <c r="G1792" s="168"/>
    </row>
    <row r="1793" spans="1:7" ht="16.5" customHeight="1" x14ac:dyDescent="0.2">
      <c r="A1793" s="603" t="s">
        <v>681</v>
      </c>
      <c r="B1793" s="604"/>
      <c r="C1793" s="605" t="s">
        <v>0</v>
      </c>
      <c r="D1793" s="605" t="s">
        <v>31</v>
      </c>
      <c r="E1793" s="607" t="s">
        <v>32</v>
      </c>
      <c r="F1793" s="609" t="s">
        <v>33</v>
      </c>
      <c r="G1793" s="611" t="s">
        <v>34</v>
      </c>
    </row>
    <row r="1794" spans="1:7" ht="16.5" customHeight="1" x14ac:dyDescent="0.2">
      <c r="A1794" s="163" t="s">
        <v>682</v>
      </c>
      <c r="B1794" s="164" t="s">
        <v>683</v>
      </c>
      <c r="C1794" s="606"/>
      <c r="D1794" s="606"/>
      <c r="E1794" s="608"/>
      <c r="F1794" s="610"/>
      <c r="G1794" s="612"/>
    </row>
    <row r="1795" spans="1:7" ht="16.5" customHeight="1" x14ac:dyDescent="0.2">
      <c r="A1795" s="423"/>
      <c r="B1795" s="418">
        <f>IF(A1795=0,0,VLOOKUP(A1795,Tabla_Indices,2,FALSE))</f>
        <v>0</v>
      </c>
      <c r="C1795" s="424"/>
      <c r="D1795" s="425"/>
      <c r="E1795" s="429"/>
      <c r="F1795" s="430"/>
      <c r="G1795" s="432">
        <f>ROUND(E1795*F1795,2)</f>
        <v>0</v>
      </c>
    </row>
    <row r="1796" spans="1:7" ht="16.5" customHeight="1" x14ac:dyDescent="0.2">
      <c r="A1796" s="423"/>
      <c r="B1796" s="418">
        <f>IF(A1796=0,0,VLOOKUP(A1796,Tabla_Indices,2,FALSE))</f>
        <v>0</v>
      </c>
      <c r="C1796" s="424"/>
      <c r="D1796" s="425"/>
      <c r="E1796" s="435"/>
      <c r="F1796" s="430"/>
      <c r="G1796" s="432">
        <f t="shared" ref="G1796" si="191">ROUND(E1796*F1796,2)</f>
        <v>0</v>
      </c>
    </row>
    <row r="1797" spans="1:7" ht="16.5" customHeight="1" x14ac:dyDescent="0.2">
      <c r="A1797" s="165"/>
      <c r="B1797" s="160"/>
      <c r="C1797" s="160"/>
      <c r="D1797" s="156"/>
      <c r="E1797" s="157"/>
      <c r="F1797" s="166" t="s">
        <v>1707</v>
      </c>
      <c r="G1797" s="436">
        <f>SUBTOTAL(9,G1795:G1796)</f>
        <v>0</v>
      </c>
    </row>
    <row r="1798" spans="1:7" ht="16.5" customHeight="1" thickBot="1" x14ac:dyDescent="0.25">
      <c r="A1798" s="170"/>
      <c r="B1798" s="171"/>
      <c r="C1798" s="172"/>
      <c r="D1798" s="171"/>
      <c r="E1798" s="173"/>
      <c r="F1798" s="174"/>
      <c r="G1798" s="175"/>
    </row>
    <row r="1799" spans="1:7" ht="16.5" customHeight="1" thickBot="1" x14ac:dyDescent="0.25">
      <c r="A1799" s="202">
        <f>B1732</f>
        <v>24</v>
      </c>
      <c r="B1799" s="201">
        <f>C1732</f>
        <v>0</v>
      </c>
      <c r="C1799" s="225"/>
      <c r="D1799" s="225" t="s">
        <v>38</v>
      </c>
      <c r="E1799" s="226"/>
      <c r="F1799" s="437" t="str">
        <f>CONCATENATE("$/",G1732)</f>
        <v>$/0</v>
      </c>
      <c r="G1799" s="438">
        <f>SUBTOTAL(9,G1755:G1798)</f>
        <v>0</v>
      </c>
    </row>
    <row r="1800" spans="1:7" ht="16.5" customHeight="1" thickTop="1" thickBot="1" x14ac:dyDescent="0.25"/>
    <row r="1801" spans="1:7" ht="16.5" customHeight="1" thickTop="1" x14ac:dyDescent="0.2">
      <c r="A1801" s="613" t="s">
        <v>40</v>
      </c>
      <c r="B1801" s="614"/>
      <c r="C1801" s="614"/>
      <c r="D1801" s="614"/>
      <c r="E1801" s="614"/>
      <c r="F1801" s="614"/>
      <c r="G1801" s="615"/>
    </row>
    <row r="1802" spans="1:7" ht="16.5" customHeight="1" x14ac:dyDescent="0.2">
      <c r="A1802" s="146" t="s">
        <v>819</v>
      </c>
      <c r="B1802" s="147" t="str">
        <f>Comitente</f>
        <v>DIRECCIÓN PROVINCIAL DE VIALIDAD</v>
      </c>
      <c r="C1802" s="148"/>
      <c r="D1802" s="223"/>
      <c r="E1802" s="223"/>
      <c r="F1802" s="150"/>
      <c r="G1802" s="151"/>
    </row>
    <row r="1803" spans="1:7" ht="16.5" customHeight="1" x14ac:dyDescent="0.2">
      <c r="A1803" s="146" t="s">
        <v>820</v>
      </c>
      <c r="B1803" s="147">
        <f>Contratista</f>
        <v>0</v>
      </c>
      <c r="C1803" s="152"/>
      <c r="D1803" s="152"/>
      <c r="E1803" s="152"/>
      <c r="F1803" s="147"/>
      <c r="G1803" s="153"/>
    </row>
    <row r="1804" spans="1:7" ht="16.5" customHeight="1" x14ac:dyDescent="0.2">
      <c r="A1804" s="146" t="s">
        <v>28</v>
      </c>
      <c r="B1804" s="147">
        <f>Obra</f>
        <v>0</v>
      </c>
      <c r="C1804" s="152"/>
      <c r="D1804" s="152"/>
      <c r="E1804" s="152"/>
      <c r="F1804" s="147" t="s">
        <v>41</v>
      </c>
      <c r="G1804" s="153">
        <f>Fecha_Base</f>
        <v>0</v>
      </c>
    </row>
    <row r="1805" spans="1:7" ht="16.5" customHeight="1" x14ac:dyDescent="0.2">
      <c r="A1805" s="154" t="s">
        <v>818</v>
      </c>
      <c r="B1805" s="155">
        <f>Ubicación</f>
        <v>0</v>
      </c>
      <c r="C1805" s="155"/>
      <c r="D1805" s="156"/>
      <c r="E1805" s="157"/>
      <c r="F1805" s="158"/>
      <c r="G1805" s="159"/>
    </row>
    <row r="1806" spans="1:7" ht="16.5" customHeight="1" x14ac:dyDescent="0.2">
      <c r="A1806" s="154" t="s">
        <v>42</v>
      </c>
      <c r="B1806" s="470"/>
      <c r="C1806" s="160" t="str">
        <f>IF(B1806="","",VLOOKUP(B1806,Tabla_CyP,2,FALSE))</f>
        <v/>
      </c>
      <c r="E1806" s="157"/>
      <c r="F1806" s="158"/>
      <c r="G1806" s="159"/>
    </row>
    <row r="1807" spans="1:7" ht="16.5" customHeight="1" x14ac:dyDescent="0.2">
      <c r="A1807" s="154" t="s">
        <v>29</v>
      </c>
      <c r="B1807" s="570">
        <v>25</v>
      </c>
      <c r="C1807" s="160">
        <f>IF(B1807=0,"",VLOOKUP(B1807,Tabla_CyP,2,FALSE))</f>
        <v>0</v>
      </c>
      <c r="D1807" s="156"/>
      <c r="E1807" s="157"/>
      <c r="F1807" s="155" t="s">
        <v>30</v>
      </c>
      <c r="G1807" s="161">
        <f>IF(B1807=0,"",VLOOKUP(B1807,Tabla_CyP,4,FALSE))</f>
        <v>0</v>
      </c>
    </row>
    <row r="1808" spans="1:7" ht="16.5" customHeight="1" x14ac:dyDescent="0.2">
      <c r="A1808" s="154"/>
      <c r="B1808" s="155"/>
      <c r="C1808" s="160"/>
      <c r="D1808" s="156"/>
      <c r="E1808" s="157"/>
      <c r="F1808" s="160"/>
      <c r="G1808" s="162"/>
    </row>
    <row r="1809" spans="1:7" ht="16.5" customHeight="1" x14ac:dyDescent="0.2">
      <c r="A1809" s="412"/>
      <c r="B1809" s="149"/>
      <c r="C1809" s="413" t="s">
        <v>1695</v>
      </c>
      <c r="D1809" s="149"/>
      <c r="E1809" s="149"/>
      <c r="F1809" s="149"/>
      <c r="G1809" s="414"/>
    </row>
    <row r="1810" spans="1:7" ht="16.5" customHeight="1" x14ac:dyDescent="0.2">
      <c r="A1810" s="154"/>
      <c r="B1810" s="215"/>
      <c r="C1810" s="160"/>
      <c r="D1810" s="156"/>
      <c r="E1810" s="157"/>
      <c r="F1810" s="155"/>
      <c r="G1810" s="161"/>
    </row>
    <row r="1811" spans="1:7" ht="16.5" customHeight="1" x14ac:dyDescent="0.2">
      <c r="A1811" s="154"/>
      <c r="B1811" s="215"/>
      <c r="C1811" s="415" t="s">
        <v>1696</v>
      </c>
      <c r="D1811" s="416" t="s">
        <v>32</v>
      </c>
      <c r="E1811" s="416" t="s">
        <v>1697</v>
      </c>
      <c r="F1811" s="416" t="s">
        <v>1698</v>
      </c>
      <c r="G1811" s="417" t="s">
        <v>1699</v>
      </c>
    </row>
    <row r="1812" spans="1:7" ht="16.5" customHeight="1" x14ac:dyDescent="0.2">
      <c r="A1812" s="154"/>
      <c r="B1812" s="215"/>
      <c r="C1812" s="424"/>
      <c r="D1812" s="429"/>
      <c r="E1812" s="467"/>
      <c r="F1812" s="430"/>
      <c r="G1812" s="420">
        <f>ROUND(D1812*F1812,2)</f>
        <v>0</v>
      </c>
    </row>
    <row r="1813" spans="1:7" ht="16.5" customHeight="1" x14ac:dyDescent="0.2">
      <c r="A1813" s="154"/>
      <c r="B1813" s="215"/>
      <c r="C1813" s="424"/>
      <c r="D1813" s="429"/>
      <c r="E1813" s="467"/>
      <c r="F1813" s="430"/>
      <c r="G1813" s="420">
        <f>ROUND(D1813*F1813,2)</f>
        <v>0</v>
      </c>
    </row>
    <row r="1814" spans="1:7" ht="16.5" customHeight="1" x14ac:dyDescent="0.2">
      <c r="A1814" s="154"/>
      <c r="B1814" s="215"/>
      <c r="C1814" s="424"/>
      <c r="D1814" s="429"/>
      <c r="E1814" s="467"/>
      <c r="F1814" s="430"/>
      <c r="G1814" s="420">
        <f>ROUND(D1814*F1814,2)</f>
        <v>0</v>
      </c>
    </row>
    <row r="1815" spans="1:7" ht="16.5" customHeight="1" x14ac:dyDescent="0.2">
      <c r="A1815" s="154"/>
      <c r="B1815" s="215"/>
      <c r="C1815" s="424"/>
      <c r="D1815" s="429"/>
      <c r="E1815" s="467"/>
      <c r="F1815" s="430"/>
      <c r="G1815" s="420">
        <f>ROUND(D1815*F1815,2)</f>
        <v>0</v>
      </c>
    </row>
    <row r="1816" spans="1:7" ht="16.5" customHeight="1" x14ac:dyDescent="0.2">
      <c r="A1816" s="154"/>
      <c r="B1816" s="215"/>
      <c r="C1816" s="424"/>
      <c r="D1816" s="429"/>
      <c r="E1816" s="467"/>
      <c r="F1816" s="430"/>
      <c r="G1816" s="420">
        <f t="shared" ref="G1816:G1821" si="192">ROUND(D1816*F1816,2)</f>
        <v>0</v>
      </c>
    </row>
    <row r="1817" spans="1:7" ht="16.5" customHeight="1" x14ac:dyDescent="0.2">
      <c r="A1817" s="154"/>
      <c r="B1817" s="215"/>
      <c r="C1817" s="424"/>
      <c r="D1817" s="429"/>
      <c r="E1817" s="467"/>
      <c r="F1817" s="430"/>
      <c r="G1817" s="420">
        <f t="shared" si="192"/>
        <v>0</v>
      </c>
    </row>
    <row r="1818" spans="1:7" ht="16.5" customHeight="1" x14ac:dyDescent="0.2">
      <c r="A1818" s="154"/>
      <c r="B1818" s="215"/>
      <c r="C1818" s="424"/>
      <c r="D1818" s="429"/>
      <c r="E1818" s="467"/>
      <c r="F1818" s="430"/>
      <c r="G1818" s="420">
        <f t="shared" si="192"/>
        <v>0</v>
      </c>
    </row>
    <row r="1819" spans="1:7" ht="16.5" customHeight="1" x14ac:dyDescent="0.2">
      <c r="A1819" s="154"/>
      <c r="B1819" s="215"/>
      <c r="C1819" s="424"/>
      <c r="D1819" s="429"/>
      <c r="E1819" s="467"/>
      <c r="F1819" s="430"/>
      <c r="G1819" s="420">
        <f t="shared" si="192"/>
        <v>0</v>
      </c>
    </row>
    <row r="1820" spans="1:7" ht="16.5" customHeight="1" x14ac:dyDescent="0.2">
      <c r="A1820" s="154"/>
      <c r="B1820" s="215"/>
      <c r="C1820" s="424"/>
      <c r="D1820" s="429"/>
      <c r="E1820" s="467"/>
      <c r="F1820" s="430"/>
      <c r="G1820" s="420">
        <f t="shared" si="192"/>
        <v>0</v>
      </c>
    </row>
    <row r="1821" spans="1:7" ht="16.5" customHeight="1" x14ac:dyDescent="0.2">
      <c r="A1821" s="154"/>
      <c r="B1821" s="215"/>
      <c r="C1821" s="424"/>
      <c r="D1821" s="429"/>
      <c r="E1821" s="467"/>
      <c r="F1821" s="430"/>
      <c r="G1821" s="420">
        <f t="shared" si="192"/>
        <v>0</v>
      </c>
    </row>
    <row r="1822" spans="1:7" ht="16.5" customHeight="1" thickBot="1" x14ac:dyDescent="0.25">
      <c r="A1822" s="154"/>
      <c r="B1822" s="215"/>
      <c r="C1822" s="160"/>
      <c r="E1822" s="222"/>
      <c r="F1822" s="155"/>
      <c r="G1822" s="161"/>
    </row>
    <row r="1823" spans="1:7" ht="16.5" customHeight="1" thickBot="1" x14ac:dyDescent="0.25">
      <c r="A1823" s="154"/>
      <c r="C1823" s="421" t="s">
        <v>1700</v>
      </c>
      <c r="E1823" s="222">
        <f>SUMPRODUCT(D1812:D1821,E1812:E1821)</f>
        <v>0</v>
      </c>
      <c r="F1823" s="155" t="s">
        <v>1701</v>
      </c>
      <c r="G1823" s="422">
        <f>SUM(G1812:G1821)</f>
        <v>0</v>
      </c>
    </row>
    <row r="1824" spans="1:7" ht="16.5" customHeight="1" x14ac:dyDescent="0.2">
      <c r="A1824" s="154"/>
      <c r="B1824" s="215"/>
      <c r="C1824" s="421"/>
      <c r="D1824" s="222"/>
      <c r="E1824" s="157"/>
      <c r="F1824" s="155"/>
      <c r="G1824" s="224"/>
    </row>
    <row r="1825" spans="1:7" ht="16.5" customHeight="1" x14ac:dyDescent="0.2">
      <c r="A1825" s="154"/>
      <c r="B1825" s="215"/>
      <c r="C1825" s="155" t="s">
        <v>1702</v>
      </c>
      <c r="D1825" s="425"/>
      <c r="E1825" s="559" t="str">
        <f>CONCATENATE(G1807,"/día")</f>
        <v>0/día</v>
      </c>
      <c r="F1825" s="155"/>
      <c r="G1825" s="161"/>
    </row>
    <row r="1826" spans="1:7" ht="16.5" customHeight="1" x14ac:dyDescent="0.2">
      <c r="A1826" s="154"/>
      <c r="B1826" s="215"/>
      <c r="C1826" s="160"/>
      <c r="D1826" s="156"/>
      <c r="E1826" s="157"/>
      <c r="F1826" s="155"/>
      <c r="G1826" s="161"/>
    </row>
    <row r="1827" spans="1:7" ht="16.5" customHeight="1" x14ac:dyDescent="0.2">
      <c r="A1827" s="603" t="s">
        <v>681</v>
      </c>
      <c r="B1827" s="604"/>
      <c r="C1827" s="605" t="s">
        <v>0</v>
      </c>
      <c r="D1827" s="607" t="s">
        <v>1703</v>
      </c>
      <c r="E1827" s="607" t="s">
        <v>1715</v>
      </c>
      <c r="F1827" s="609" t="s">
        <v>1054</v>
      </c>
      <c r="G1827" s="611" t="s">
        <v>34</v>
      </c>
    </row>
    <row r="1828" spans="1:7" ht="16.5" customHeight="1" x14ac:dyDescent="0.2">
      <c r="A1828" s="163" t="s">
        <v>682</v>
      </c>
      <c r="B1828" s="164" t="s">
        <v>683</v>
      </c>
      <c r="C1828" s="606"/>
      <c r="D1828" s="608"/>
      <c r="E1828" s="608"/>
      <c r="F1828" s="610"/>
      <c r="G1828" s="612"/>
    </row>
    <row r="1829" spans="1:7" ht="16.5" customHeight="1" x14ac:dyDescent="0.2">
      <c r="A1829" s="165"/>
      <c r="B1829" s="160"/>
      <c r="C1829" s="167" t="s">
        <v>1704</v>
      </c>
      <c r="D1829" s="157"/>
      <c r="E1829" s="157"/>
      <c r="F1829" s="160"/>
      <c r="G1829" s="168"/>
    </row>
    <row r="1830" spans="1:7" ht="16.5" customHeight="1" x14ac:dyDescent="0.2">
      <c r="A1830" s="578" t="s">
        <v>1806</v>
      </c>
      <c r="B1830" s="418" t="str">
        <f t="shared" ref="B1830:B1839" si="193">IF(A1830=0,0,VLOOKUP(A1830,Tabla_Indices,2,FALSE))</f>
        <v>Equipo - Amortización de equipo</v>
      </c>
      <c r="C1830" s="424" t="s">
        <v>1821</v>
      </c>
      <c r="D1830" s="579">
        <f>C_Amortización_Equipo</f>
        <v>0</v>
      </c>
      <c r="E1830" s="472"/>
      <c r="F1830" s="468">
        <f>IF(C1830="",0,D1825)</f>
        <v>0</v>
      </c>
      <c r="G1830" s="426">
        <f>IF(F1830=0,0,ROUND(E1830/F1830,2))</f>
        <v>0</v>
      </c>
    </row>
    <row r="1831" spans="1:7" ht="16.5" customHeight="1" x14ac:dyDescent="0.2">
      <c r="A1831" s="578" t="s">
        <v>1806</v>
      </c>
      <c r="B1831" s="418" t="str">
        <f t="shared" si="193"/>
        <v>Equipo - Amortización de equipo</v>
      </c>
      <c r="C1831" s="424" t="s">
        <v>1811</v>
      </c>
      <c r="D1831" s="579">
        <f>C_Interés_Equipo</f>
        <v>0</v>
      </c>
      <c r="E1831" s="472"/>
      <c r="F1831" s="468">
        <f>IF(C1831="",0,D1825)</f>
        <v>0</v>
      </c>
      <c r="G1831" s="426">
        <f t="shared" ref="G1831:G1839" si="194">IF(F1831=0,0,ROUND(E1831/F1831,2))</f>
        <v>0</v>
      </c>
    </row>
    <row r="1832" spans="1:7" ht="16.5" customHeight="1" x14ac:dyDescent="0.2">
      <c r="A1832" s="578" t="s">
        <v>1807</v>
      </c>
      <c r="B1832" s="418" t="str">
        <f t="shared" si="193"/>
        <v xml:space="preserve">Accesorios y repuestos para máquinas de uso especial                 </v>
      </c>
      <c r="C1832" s="428" t="s">
        <v>1721</v>
      </c>
      <c r="D1832" s="579">
        <f>C_Reparaciones_Repuestos_Equipos</f>
        <v>0</v>
      </c>
      <c r="E1832" s="472"/>
      <c r="F1832" s="468">
        <f>IF(C1832="",0,D1825)</f>
        <v>0</v>
      </c>
      <c r="G1832" s="426">
        <f t="shared" si="194"/>
        <v>0</v>
      </c>
    </row>
    <row r="1833" spans="1:7" ht="16.5" customHeight="1" x14ac:dyDescent="0.2">
      <c r="A1833" s="578" t="s">
        <v>1809</v>
      </c>
      <c r="B1833" s="418" t="str">
        <f t="shared" si="193"/>
        <v xml:space="preserve">Gas oil                                                                </v>
      </c>
      <c r="C1833" s="428" t="s">
        <v>982</v>
      </c>
      <c r="D1833" s="579">
        <f>C_Combustible_Equipos</f>
        <v>0</v>
      </c>
      <c r="E1833" s="472"/>
      <c r="F1833" s="468">
        <f>IF(C1833="",0,D1825)</f>
        <v>0</v>
      </c>
      <c r="G1833" s="426">
        <f t="shared" si="194"/>
        <v>0</v>
      </c>
    </row>
    <row r="1834" spans="1:7" ht="16.5" customHeight="1" x14ac:dyDescent="0.2">
      <c r="A1834" s="578" t="s">
        <v>1810</v>
      </c>
      <c r="B1834" s="418" t="str">
        <f t="shared" si="193"/>
        <v xml:space="preserve">Aceites lubricantes                                                    </v>
      </c>
      <c r="C1834" s="428" t="s">
        <v>1808</v>
      </c>
      <c r="D1834" s="579">
        <f>C_Lubricantes_Equipos</f>
        <v>0</v>
      </c>
      <c r="E1834" s="472"/>
      <c r="F1834" s="468">
        <f>IF(C1834="",0,D1825)</f>
        <v>0</v>
      </c>
      <c r="G1834" s="426">
        <f t="shared" si="194"/>
        <v>0</v>
      </c>
    </row>
    <row r="1835" spans="1:7" ht="16.5" customHeight="1" x14ac:dyDescent="0.2">
      <c r="A1835" s="578"/>
      <c r="B1835" s="418">
        <f t="shared" si="193"/>
        <v>0</v>
      </c>
      <c r="C1835" s="428"/>
      <c r="D1835" s="471"/>
      <c r="E1835" s="430"/>
      <c r="F1835" s="468">
        <f>IF(C1835="",0,D1825)</f>
        <v>0</v>
      </c>
      <c r="G1835" s="426">
        <f t="shared" si="194"/>
        <v>0</v>
      </c>
    </row>
    <row r="1836" spans="1:7" ht="16.5" customHeight="1" x14ac:dyDescent="0.2">
      <c r="A1836" s="578"/>
      <c r="B1836" s="418">
        <f t="shared" si="193"/>
        <v>0</v>
      </c>
      <c r="C1836" s="428"/>
      <c r="D1836" s="425"/>
      <c r="E1836" s="471"/>
      <c r="F1836" s="468">
        <f>IF(C1836="",0,D1825)</f>
        <v>0</v>
      </c>
      <c r="G1836" s="426">
        <f t="shared" si="194"/>
        <v>0</v>
      </c>
    </row>
    <row r="1837" spans="1:7" ht="16.5" customHeight="1" x14ac:dyDescent="0.2">
      <c r="A1837" s="578"/>
      <c r="B1837" s="418">
        <f t="shared" si="193"/>
        <v>0</v>
      </c>
      <c r="C1837" s="428"/>
      <c r="D1837" s="425"/>
      <c r="E1837" s="471"/>
      <c r="F1837" s="468">
        <f>IF(C1837="",0,D1825)</f>
        <v>0</v>
      </c>
      <c r="G1837" s="426">
        <f t="shared" si="194"/>
        <v>0</v>
      </c>
    </row>
    <row r="1838" spans="1:7" ht="16.5" customHeight="1" x14ac:dyDescent="0.2">
      <c r="A1838" s="578"/>
      <c r="B1838" s="418">
        <f t="shared" si="193"/>
        <v>0</v>
      </c>
      <c r="C1838" s="428"/>
      <c r="D1838" s="425"/>
      <c r="E1838" s="429"/>
      <c r="F1838" s="468">
        <f>IF(C1838="",0,D1825)</f>
        <v>0</v>
      </c>
      <c r="G1838" s="426">
        <f t="shared" si="194"/>
        <v>0</v>
      </c>
    </row>
    <row r="1839" spans="1:7" ht="16.5" customHeight="1" x14ac:dyDescent="0.2">
      <c r="A1839" s="578"/>
      <c r="B1839" s="418">
        <f t="shared" si="193"/>
        <v>0</v>
      </c>
      <c r="C1839" s="424"/>
      <c r="D1839" s="425"/>
      <c r="E1839" s="429"/>
      <c r="F1839" s="468">
        <f>IF(C1839="",0,D1825)</f>
        <v>0</v>
      </c>
      <c r="G1839" s="426">
        <f t="shared" si="194"/>
        <v>0</v>
      </c>
    </row>
    <row r="1840" spans="1:7" ht="16.5" customHeight="1" x14ac:dyDescent="0.2">
      <c r="A1840" s="169"/>
      <c r="B1840" s="156"/>
      <c r="C1840" s="160"/>
      <c r="D1840" s="156"/>
      <c r="E1840" s="157"/>
      <c r="F1840" s="166" t="s">
        <v>35</v>
      </c>
      <c r="G1840" s="431">
        <f>SUBTOTAL(9,G1830:G1839)</f>
        <v>0</v>
      </c>
    </row>
    <row r="1841" spans="1:7" ht="16.5" customHeight="1" x14ac:dyDescent="0.2">
      <c r="A1841" s="165"/>
      <c r="B1841" s="160"/>
      <c r="C1841" s="167" t="s">
        <v>821</v>
      </c>
      <c r="D1841" s="156"/>
      <c r="E1841" s="157"/>
      <c r="F1841" s="158"/>
      <c r="G1841" s="168"/>
    </row>
    <row r="1842" spans="1:7" ht="16.5" customHeight="1" x14ac:dyDescent="0.2">
      <c r="A1842" s="603" t="s">
        <v>681</v>
      </c>
      <c r="B1842" s="604"/>
      <c r="C1842" s="605" t="s">
        <v>0</v>
      </c>
      <c r="D1842" s="607" t="s">
        <v>32</v>
      </c>
      <c r="E1842" s="607" t="s">
        <v>1715</v>
      </c>
      <c r="F1842" s="609" t="s">
        <v>1054</v>
      </c>
      <c r="G1842" s="611" t="s">
        <v>34</v>
      </c>
    </row>
    <row r="1843" spans="1:7" ht="16.5" customHeight="1" x14ac:dyDescent="0.2">
      <c r="A1843" s="163" t="s">
        <v>682</v>
      </c>
      <c r="B1843" s="164" t="s">
        <v>683</v>
      </c>
      <c r="C1843" s="606"/>
      <c r="D1843" s="608"/>
      <c r="E1843" s="608"/>
      <c r="F1843" s="610"/>
      <c r="G1843" s="612"/>
    </row>
    <row r="1844" spans="1:7" ht="16.5" customHeight="1" x14ac:dyDescent="0.2">
      <c r="A1844" s="423" t="s">
        <v>1822</v>
      </c>
      <c r="B1844" s="418" t="str">
        <f t="shared" ref="B1844:B1850" si="195">IF(A1844=0,0,VLOOKUP(A1844,Tabla_Indices,2,FALSE))</f>
        <v>Oficial Especializado</v>
      </c>
      <c r="C1844" s="427" t="s">
        <v>1723</v>
      </c>
      <c r="D1844" s="425"/>
      <c r="E1844" s="429"/>
      <c r="F1844" s="419">
        <f>D1825</f>
        <v>0</v>
      </c>
      <c r="G1844" s="432">
        <f>IF(F1844=0,0,ROUND(D1844*E1844/F1844,2))</f>
        <v>0</v>
      </c>
    </row>
    <row r="1845" spans="1:7" ht="16.5" customHeight="1" x14ac:dyDescent="0.2">
      <c r="A1845" s="423" t="s">
        <v>1823</v>
      </c>
      <c r="B1845" s="418" t="str">
        <f t="shared" si="195"/>
        <v xml:space="preserve">Oficial </v>
      </c>
      <c r="C1845" s="424" t="s">
        <v>1724</v>
      </c>
      <c r="D1845" s="425"/>
      <c r="E1845" s="429"/>
      <c r="F1845" s="419">
        <f>D1825</f>
        <v>0</v>
      </c>
      <c r="G1845" s="432">
        <f t="shared" ref="G1845:G1850" si="196">IF(F1845=0,0,ROUND(D1845*E1845/F1845,2))</f>
        <v>0</v>
      </c>
    </row>
    <row r="1846" spans="1:7" ht="16.5" customHeight="1" x14ac:dyDescent="0.2">
      <c r="A1846" s="423" t="s">
        <v>1824</v>
      </c>
      <c r="B1846" s="418" t="str">
        <f t="shared" si="195"/>
        <v>Ayudante</v>
      </c>
      <c r="C1846" s="424" t="s">
        <v>1725</v>
      </c>
      <c r="D1846" s="425"/>
      <c r="E1846" s="429"/>
      <c r="F1846" s="419">
        <f>D1825</f>
        <v>0</v>
      </c>
      <c r="G1846" s="432">
        <f t="shared" si="196"/>
        <v>0</v>
      </c>
    </row>
    <row r="1847" spans="1:7" ht="16.5" customHeight="1" x14ac:dyDescent="0.2">
      <c r="A1847" s="423" t="s">
        <v>1824</v>
      </c>
      <c r="B1847" s="418" t="str">
        <f t="shared" si="195"/>
        <v>Ayudante</v>
      </c>
      <c r="C1847" s="424" t="s">
        <v>825</v>
      </c>
      <c r="D1847" s="425"/>
      <c r="E1847" s="429"/>
      <c r="F1847" s="419">
        <f>D1825</f>
        <v>0</v>
      </c>
      <c r="G1847" s="432">
        <f t="shared" si="196"/>
        <v>0</v>
      </c>
    </row>
    <row r="1848" spans="1:7" ht="16.5" customHeight="1" x14ac:dyDescent="0.2">
      <c r="A1848" s="423"/>
      <c r="B1848" s="418">
        <f t="shared" si="195"/>
        <v>0</v>
      </c>
      <c r="C1848" s="424"/>
      <c r="D1848" s="425"/>
      <c r="E1848" s="429"/>
      <c r="F1848" s="419"/>
      <c r="G1848" s="432">
        <f t="shared" si="196"/>
        <v>0</v>
      </c>
    </row>
    <row r="1849" spans="1:7" ht="16.5" customHeight="1" x14ac:dyDescent="0.2">
      <c r="A1849" s="423" t="s">
        <v>1825</v>
      </c>
      <c r="B1849" s="418" t="str">
        <f t="shared" si="195"/>
        <v>Sereno</v>
      </c>
      <c r="C1849" s="424" t="s">
        <v>1726</v>
      </c>
      <c r="D1849" s="433"/>
      <c r="E1849" s="571"/>
      <c r="F1849" s="419">
        <f>D1825</f>
        <v>0</v>
      </c>
      <c r="G1849" s="432">
        <f t="shared" si="196"/>
        <v>0</v>
      </c>
    </row>
    <row r="1850" spans="1:7" ht="16.5" customHeight="1" x14ac:dyDescent="0.2">
      <c r="A1850" s="423"/>
      <c r="B1850" s="418">
        <f t="shared" si="195"/>
        <v>0</v>
      </c>
      <c r="C1850" s="418"/>
      <c r="D1850" s="469"/>
      <c r="E1850" s="419"/>
      <c r="F1850" s="419">
        <f>D1825</f>
        <v>0</v>
      </c>
      <c r="G1850" s="432">
        <f t="shared" si="196"/>
        <v>0</v>
      </c>
    </row>
    <row r="1851" spans="1:7" ht="16.5" customHeight="1" x14ac:dyDescent="0.2">
      <c r="A1851" s="169"/>
      <c r="B1851" s="156"/>
      <c r="C1851" s="160"/>
      <c r="D1851" s="156"/>
      <c r="E1851" s="157"/>
      <c r="F1851" s="166" t="s">
        <v>36</v>
      </c>
      <c r="G1851" s="434">
        <f>SUBTOTAL(9,G1844:G1850)</f>
        <v>0</v>
      </c>
    </row>
    <row r="1852" spans="1:7" ht="16.5" customHeight="1" x14ac:dyDescent="0.2">
      <c r="A1852" s="165"/>
      <c r="B1852" s="160"/>
      <c r="C1852" s="167" t="s">
        <v>1705</v>
      </c>
      <c r="D1852" s="156"/>
      <c r="E1852" s="157"/>
      <c r="F1852" s="158"/>
      <c r="G1852" s="168"/>
    </row>
    <row r="1853" spans="1:7" ht="16.5" customHeight="1" x14ac:dyDescent="0.2">
      <c r="A1853" s="603" t="s">
        <v>681</v>
      </c>
      <c r="B1853" s="604"/>
      <c r="C1853" s="605" t="s">
        <v>0</v>
      </c>
      <c r="D1853" s="605" t="s">
        <v>31</v>
      </c>
      <c r="E1853" s="607" t="s">
        <v>32</v>
      </c>
      <c r="F1853" s="609" t="s">
        <v>33</v>
      </c>
      <c r="G1853" s="611" t="s">
        <v>34</v>
      </c>
    </row>
    <row r="1854" spans="1:7" ht="16.5" customHeight="1" x14ac:dyDescent="0.2">
      <c r="A1854" s="163" t="s">
        <v>682</v>
      </c>
      <c r="B1854" s="164" t="s">
        <v>683</v>
      </c>
      <c r="C1854" s="606"/>
      <c r="D1854" s="606"/>
      <c r="E1854" s="608"/>
      <c r="F1854" s="610"/>
      <c r="G1854" s="612"/>
    </row>
    <row r="1855" spans="1:7" ht="16.5" customHeight="1" x14ac:dyDescent="0.2">
      <c r="A1855" s="423"/>
      <c r="B1855" s="418">
        <f t="shared" ref="B1855:B1865" si="197">IF(A1855=0,0,VLOOKUP(A1855,Tabla_Indices,2,FALSE))</f>
        <v>0</v>
      </c>
      <c r="C1855" s="424"/>
      <c r="D1855" s="425"/>
      <c r="E1855" s="429"/>
      <c r="F1855" s="430"/>
      <c r="G1855" s="432">
        <f>ROUND(E1855*F1855,2)</f>
        <v>0</v>
      </c>
    </row>
    <row r="1856" spans="1:7" ht="16.5" customHeight="1" x14ac:dyDescent="0.2">
      <c r="A1856" s="423"/>
      <c r="B1856" s="418">
        <f t="shared" si="197"/>
        <v>0</v>
      </c>
      <c r="C1856" s="424"/>
      <c r="D1856" s="425"/>
      <c r="E1856" s="429"/>
      <c r="F1856" s="430"/>
      <c r="G1856" s="432">
        <f t="shared" ref="G1856:G1865" si="198">ROUND(E1856*F1856,2)</f>
        <v>0</v>
      </c>
    </row>
    <row r="1857" spans="1:7" ht="16.5" customHeight="1" x14ac:dyDescent="0.2">
      <c r="A1857" s="423"/>
      <c r="B1857" s="418">
        <f t="shared" si="197"/>
        <v>0</v>
      </c>
      <c r="C1857" s="424"/>
      <c r="D1857" s="425"/>
      <c r="E1857" s="429"/>
      <c r="F1857" s="430"/>
      <c r="G1857" s="432">
        <f t="shared" si="198"/>
        <v>0</v>
      </c>
    </row>
    <row r="1858" spans="1:7" ht="16.5" customHeight="1" x14ac:dyDescent="0.2">
      <c r="A1858" s="423"/>
      <c r="B1858" s="418">
        <f t="shared" si="197"/>
        <v>0</v>
      </c>
      <c r="C1858" s="424"/>
      <c r="D1858" s="425"/>
      <c r="E1858" s="429"/>
      <c r="F1858" s="430"/>
      <c r="G1858" s="432">
        <f t="shared" si="198"/>
        <v>0</v>
      </c>
    </row>
    <row r="1859" spans="1:7" ht="16.5" customHeight="1" x14ac:dyDescent="0.2">
      <c r="A1859" s="423"/>
      <c r="B1859" s="418">
        <f t="shared" si="197"/>
        <v>0</v>
      </c>
      <c r="C1859" s="424"/>
      <c r="D1859" s="425"/>
      <c r="E1859" s="429"/>
      <c r="F1859" s="430"/>
      <c r="G1859" s="432">
        <f t="shared" si="198"/>
        <v>0</v>
      </c>
    </row>
    <row r="1860" spans="1:7" ht="16.5" customHeight="1" x14ac:dyDescent="0.2">
      <c r="A1860" s="423"/>
      <c r="B1860" s="418">
        <f t="shared" si="197"/>
        <v>0</v>
      </c>
      <c r="C1860" s="424"/>
      <c r="D1860" s="425"/>
      <c r="E1860" s="435"/>
      <c r="F1860" s="430"/>
      <c r="G1860" s="432">
        <f t="shared" si="198"/>
        <v>0</v>
      </c>
    </row>
    <row r="1861" spans="1:7" ht="16.5" customHeight="1" x14ac:dyDescent="0.2">
      <c r="A1861" s="423"/>
      <c r="B1861" s="418">
        <f t="shared" si="197"/>
        <v>0</v>
      </c>
      <c r="C1861" s="424"/>
      <c r="D1861" s="425"/>
      <c r="E1861" s="429"/>
      <c r="F1861" s="430"/>
      <c r="G1861" s="432">
        <f t="shared" si="198"/>
        <v>0</v>
      </c>
    </row>
    <row r="1862" spans="1:7" ht="16.5" customHeight="1" x14ac:dyDescent="0.2">
      <c r="A1862" s="423"/>
      <c r="B1862" s="418">
        <f t="shared" si="197"/>
        <v>0</v>
      </c>
      <c r="C1862" s="424"/>
      <c r="D1862" s="425"/>
      <c r="E1862" s="429"/>
      <c r="F1862" s="430"/>
      <c r="G1862" s="432">
        <f t="shared" si="198"/>
        <v>0</v>
      </c>
    </row>
    <row r="1863" spans="1:7" ht="16.5" customHeight="1" x14ac:dyDescent="0.2">
      <c r="A1863" s="423"/>
      <c r="B1863" s="418">
        <f t="shared" si="197"/>
        <v>0</v>
      </c>
      <c r="C1863" s="424"/>
      <c r="D1863" s="425"/>
      <c r="E1863" s="429"/>
      <c r="F1863" s="430"/>
      <c r="G1863" s="432">
        <f t="shared" si="198"/>
        <v>0</v>
      </c>
    </row>
    <row r="1864" spans="1:7" ht="16.5" customHeight="1" x14ac:dyDescent="0.2">
      <c r="A1864" s="423"/>
      <c r="B1864" s="418">
        <f t="shared" si="197"/>
        <v>0</v>
      </c>
      <c r="C1864" s="424"/>
      <c r="D1864" s="425"/>
      <c r="E1864" s="429"/>
      <c r="F1864" s="430"/>
      <c r="G1864" s="432">
        <f t="shared" si="198"/>
        <v>0</v>
      </c>
    </row>
    <row r="1865" spans="1:7" ht="16.5" customHeight="1" x14ac:dyDescent="0.2">
      <c r="A1865" s="423"/>
      <c r="B1865" s="418">
        <f t="shared" si="197"/>
        <v>0</v>
      </c>
      <c r="C1865" s="424"/>
      <c r="D1865" s="425"/>
      <c r="E1865" s="429"/>
      <c r="F1865" s="430"/>
      <c r="G1865" s="432">
        <f t="shared" si="198"/>
        <v>0</v>
      </c>
    </row>
    <row r="1866" spans="1:7" ht="16.5" customHeight="1" x14ac:dyDescent="0.2">
      <c r="A1866" s="165"/>
      <c r="B1866" s="160"/>
      <c r="C1866" s="160"/>
      <c r="D1866" s="156"/>
      <c r="E1866" s="157"/>
      <c r="F1866" s="166" t="s">
        <v>37</v>
      </c>
      <c r="G1866" s="436">
        <f>SUBTOTAL(9,G1855:G1865)</f>
        <v>0</v>
      </c>
    </row>
    <row r="1867" spans="1:7" ht="16.5" customHeight="1" x14ac:dyDescent="0.2">
      <c r="A1867" s="165"/>
      <c r="B1867" s="160"/>
      <c r="C1867" s="167" t="s">
        <v>1706</v>
      </c>
      <c r="D1867" s="156"/>
      <c r="E1867" s="157"/>
      <c r="F1867" s="158"/>
      <c r="G1867" s="168"/>
    </row>
    <row r="1868" spans="1:7" ht="16.5" customHeight="1" x14ac:dyDescent="0.2">
      <c r="A1868" s="603" t="s">
        <v>681</v>
      </c>
      <c r="B1868" s="604"/>
      <c r="C1868" s="605" t="s">
        <v>0</v>
      </c>
      <c r="D1868" s="605" t="s">
        <v>31</v>
      </c>
      <c r="E1868" s="607" t="s">
        <v>32</v>
      </c>
      <c r="F1868" s="609" t="s">
        <v>33</v>
      </c>
      <c r="G1868" s="611" t="s">
        <v>34</v>
      </c>
    </row>
    <row r="1869" spans="1:7" ht="16.5" customHeight="1" x14ac:dyDescent="0.2">
      <c r="A1869" s="163" t="s">
        <v>682</v>
      </c>
      <c r="B1869" s="164" t="s">
        <v>683</v>
      </c>
      <c r="C1869" s="606"/>
      <c r="D1869" s="606"/>
      <c r="E1869" s="608"/>
      <c r="F1869" s="610"/>
      <c r="G1869" s="612"/>
    </row>
    <row r="1870" spans="1:7" ht="16.5" customHeight="1" x14ac:dyDescent="0.2">
      <c r="A1870" s="423"/>
      <c r="B1870" s="418">
        <f>IF(A1870=0,0,VLOOKUP(A1870,Tabla_Indices,2,FALSE))</f>
        <v>0</v>
      </c>
      <c r="C1870" s="424"/>
      <c r="D1870" s="425"/>
      <c r="E1870" s="429"/>
      <c r="F1870" s="430"/>
      <c r="G1870" s="432">
        <f>ROUND(E1870*F1870,2)</f>
        <v>0</v>
      </c>
    </row>
    <row r="1871" spans="1:7" ht="16.5" customHeight="1" x14ac:dyDescent="0.2">
      <c r="A1871" s="423"/>
      <c r="B1871" s="418">
        <f>IF(A1871=0,0,VLOOKUP(A1871,Tabla_Indices,2,FALSE))</f>
        <v>0</v>
      </c>
      <c r="C1871" s="424"/>
      <c r="D1871" s="425"/>
      <c r="E1871" s="435"/>
      <c r="F1871" s="430"/>
      <c r="G1871" s="432">
        <f t="shared" ref="G1871" si="199">ROUND(E1871*F1871,2)</f>
        <v>0</v>
      </c>
    </row>
    <row r="1872" spans="1:7" ht="16.5" customHeight="1" x14ac:dyDescent="0.2">
      <c r="A1872" s="165"/>
      <c r="B1872" s="160"/>
      <c r="C1872" s="160"/>
      <c r="D1872" s="156"/>
      <c r="E1872" s="157"/>
      <c r="F1872" s="166" t="s">
        <v>1707</v>
      </c>
      <c r="G1872" s="436">
        <f>SUBTOTAL(9,G1870:G1871)</f>
        <v>0</v>
      </c>
    </row>
    <row r="1873" spans="1:7" ht="16.5" customHeight="1" thickBot="1" x14ac:dyDescent="0.25">
      <c r="A1873" s="170"/>
      <c r="B1873" s="171"/>
      <c r="C1873" s="172"/>
      <c r="D1873" s="171"/>
      <c r="E1873" s="173"/>
      <c r="F1873" s="174"/>
      <c r="G1873" s="175"/>
    </row>
    <row r="1874" spans="1:7" ht="16.5" customHeight="1" thickBot="1" x14ac:dyDescent="0.25">
      <c r="A1874" s="202">
        <f>B1807</f>
        <v>25</v>
      </c>
      <c r="B1874" s="201">
        <f>C1807</f>
        <v>0</v>
      </c>
      <c r="C1874" s="225"/>
      <c r="D1874" s="225" t="s">
        <v>38</v>
      </c>
      <c r="E1874" s="226"/>
      <c r="F1874" s="437" t="str">
        <f>CONCATENATE("$/",G1807)</f>
        <v>$/0</v>
      </c>
      <c r="G1874" s="438">
        <f>SUBTOTAL(9,G1830:G1873)</f>
        <v>0</v>
      </c>
    </row>
    <row r="1875" spans="1:7" ht="16.5" customHeight="1" thickTop="1" thickBot="1" x14ac:dyDescent="0.25"/>
    <row r="1876" spans="1:7" ht="16.5" customHeight="1" thickTop="1" x14ac:dyDescent="0.2">
      <c r="A1876" s="613" t="s">
        <v>40</v>
      </c>
      <c r="B1876" s="614"/>
      <c r="C1876" s="614"/>
      <c r="D1876" s="614"/>
      <c r="E1876" s="614"/>
      <c r="F1876" s="614"/>
      <c r="G1876" s="615"/>
    </row>
    <row r="1877" spans="1:7" ht="16.5" customHeight="1" x14ac:dyDescent="0.2">
      <c r="A1877" s="146" t="s">
        <v>819</v>
      </c>
      <c r="B1877" s="147" t="str">
        <f>Comitente</f>
        <v>DIRECCIÓN PROVINCIAL DE VIALIDAD</v>
      </c>
      <c r="C1877" s="148"/>
      <c r="D1877" s="223"/>
      <c r="E1877" s="223"/>
      <c r="F1877" s="150"/>
      <c r="G1877" s="151"/>
    </row>
    <row r="1878" spans="1:7" ht="16.5" customHeight="1" x14ac:dyDescent="0.2">
      <c r="A1878" s="146" t="s">
        <v>820</v>
      </c>
      <c r="B1878" s="147">
        <f>Contratista</f>
        <v>0</v>
      </c>
      <c r="C1878" s="152"/>
      <c r="D1878" s="152"/>
      <c r="E1878" s="152"/>
      <c r="F1878" s="147"/>
      <c r="G1878" s="153"/>
    </row>
    <row r="1879" spans="1:7" ht="16.5" customHeight="1" x14ac:dyDescent="0.2">
      <c r="A1879" s="146" t="s">
        <v>28</v>
      </c>
      <c r="B1879" s="147">
        <f>Obra</f>
        <v>0</v>
      </c>
      <c r="C1879" s="152"/>
      <c r="D1879" s="152"/>
      <c r="E1879" s="152"/>
      <c r="F1879" s="147" t="s">
        <v>41</v>
      </c>
      <c r="G1879" s="153">
        <f>Fecha_Base</f>
        <v>0</v>
      </c>
    </row>
    <row r="1880" spans="1:7" ht="16.5" customHeight="1" x14ac:dyDescent="0.2">
      <c r="A1880" s="154" t="s">
        <v>818</v>
      </c>
      <c r="B1880" s="155">
        <f>Ubicación</f>
        <v>0</v>
      </c>
      <c r="C1880" s="155"/>
      <c r="D1880" s="156"/>
      <c r="E1880" s="157"/>
      <c r="F1880" s="158"/>
      <c r="G1880" s="159"/>
    </row>
    <row r="1881" spans="1:7" ht="16.5" customHeight="1" x14ac:dyDescent="0.2">
      <c r="A1881" s="154" t="s">
        <v>42</v>
      </c>
      <c r="B1881" s="470"/>
      <c r="C1881" s="160" t="str">
        <f>IF(B1881="","",VLOOKUP(B1881,Tabla_CyP,2,FALSE))</f>
        <v/>
      </c>
      <c r="E1881" s="157"/>
      <c r="F1881" s="158"/>
      <c r="G1881" s="159"/>
    </row>
    <row r="1882" spans="1:7" ht="16.5" customHeight="1" x14ac:dyDescent="0.2">
      <c r="A1882" s="154" t="s">
        <v>29</v>
      </c>
      <c r="B1882" s="570">
        <v>26</v>
      </c>
      <c r="C1882" s="160">
        <f>IF(B1882=0,"",VLOOKUP(B1882,Tabla_CyP,2,FALSE))</f>
        <v>0</v>
      </c>
      <c r="D1882" s="156"/>
      <c r="E1882" s="157"/>
      <c r="F1882" s="155" t="s">
        <v>30</v>
      </c>
      <c r="G1882" s="161">
        <f>IF(B1882=0,"",VLOOKUP(B1882,Tabla_CyP,4,FALSE))</f>
        <v>0</v>
      </c>
    </row>
    <row r="1883" spans="1:7" ht="16.5" customHeight="1" x14ac:dyDescent="0.2">
      <c r="A1883" s="154"/>
      <c r="B1883" s="155"/>
      <c r="C1883" s="160"/>
      <c r="D1883" s="156"/>
      <c r="E1883" s="157"/>
      <c r="F1883" s="160"/>
      <c r="G1883" s="162"/>
    </row>
    <row r="1884" spans="1:7" ht="16.5" customHeight="1" x14ac:dyDescent="0.2">
      <c r="A1884" s="412"/>
      <c r="B1884" s="149"/>
      <c r="C1884" s="413" t="s">
        <v>1695</v>
      </c>
      <c r="D1884" s="149"/>
      <c r="E1884" s="149"/>
      <c r="F1884" s="149"/>
      <c r="G1884" s="414"/>
    </row>
    <row r="1885" spans="1:7" ht="16.5" customHeight="1" x14ac:dyDescent="0.2">
      <c r="A1885" s="154"/>
      <c r="B1885" s="215"/>
      <c r="C1885" s="160"/>
      <c r="D1885" s="156"/>
      <c r="E1885" s="157"/>
      <c r="F1885" s="155"/>
      <c r="G1885" s="161"/>
    </row>
    <row r="1886" spans="1:7" ht="16.5" customHeight="1" x14ac:dyDescent="0.2">
      <c r="A1886" s="154"/>
      <c r="B1886" s="215"/>
      <c r="C1886" s="415" t="s">
        <v>1696</v>
      </c>
      <c r="D1886" s="416" t="s">
        <v>32</v>
      </c>
      <c r="E1886" s="416" t="s">
        <v>1697</v>
      </c>
      <c r="F1886" s="416" t="s">
        <v>1698</v>
      </c>
      <c r="G1886" s="417" t="s">
        <v>1699</v>
      </c>
    </row>
    <row r="1887" spans="1:7" ht="16.5" customHeight="1" x14ac:dyDescent="0.2">
      <c r="A1887" s="154"/>
      <c r="B1887" s="215"/>
      <c r="C1887" s="424"/>
      <c r="D1887" s="429"/>
      <c r="E1887" s="467"/>
      <c r="F1887" s="430"/>
      <c r="G1887" s="420">
        <f>ROUND(D1887*F1887,2)</f>
        <v>0</v>
      </c>
    </row>
    <row r="1888" spans="1:7" ht="16.5" customHeight="1" x14ac:dyDescent="0.2">
      <c r="A1888" s="154"/>
      <c r="B1888" s="215"/>
      <c r="C1888" s="424"/>
      <c r="D1888" s="429"/>
      <c r="E1888" s="467"/>
      <c r="F1888" s="430"/>
      <c r="G1888" s="420">
        <f>ROUND(D1888*F1888,2)</f>
        <v>0</v>
      </c>
    </row>
    <row r="1889" spans="1:7" ht="16.5" customHeight="1" x14ac:dyDescent="0.2">
      <c r="A1889" s="154"/>
      <c r="B1889" s="215"/>
      <c r="C1889" s="424"/>
      <c r="D1889" s="429"/>
      <c r="E1889" s="467"/>
      <c r="F1889" s="430"/>
      <c r="G1889" s="420">
        <f>ROUND(D1889*F1889,2)</f>
        <v>0</v>
      </c>
    </row>
    <row r="1890" spans="1:7" ht="16.5" customHeight="1" x14ac:dyDescent="0.2">
      <c r="A1890" s="154"/>
      <c r="B1890" s="215"/>
      <c r="C1890" s="424"/>
      <c r="D1890" s="429"/>
      <c r="E1890" s="467"/>
      <c r="F1890" s="430"/>
      <c r="G1890" s="420">
        <f>ROUND(D1890*F1890,2)</f>
        <v>0</v>
      </c>
    </row>
    <row r="1891" spans="1:7" ht="16.5" customHeight="1" x14ac:dyDescent="0.2">
      <c r="A1891" s="154"/>
      <c r="B1891" s="215"/>
      <c r="C1891" s="424"/>
      <c r="D1891" s="429"/>
      <c r="E1891" s="467"/>
      <c r="F1891" s="430"/>
      <c r="G1891" s="420">
        <f t="shared" ref="G1891:G1896" si="200">ROUND(D1891*F1891,2)</f>
        <v>0</v>
      </c>
    </row>
    <row r="1892" spans="1:7" ht="16.5" customHeight="1" x14ac:dyDescent="0.2">
      <c r="A1892" s="154"/>
      <c r="B1892" s="215"/>
      <c r="C1892" s="424"/>
      <c r="D1892" s="429"/>
      <c r="E1892" s="467"/>
      <c r="F1892" s="430"/>
      <c r="G1892" s="420">
        <f t="shared" si="200"/>
        <v>0</v>
      </c>
    </row>
    <row r="1893" spans="1:7" ht="16.5" customHeight="1" x14ac:dyDescent="0.2">
      <c r="A1893" s="154"/>
      <c r="B1893" s="215"/>
      <c r="C1893" s="424"/>
      <c r="D1893" s="429"/>
      <c r="E1893" s="467"/>
      <c r="F1893" s="430"/>
      <c r="G1893" s="420">
        <f t="shared" si="200"/>
        <v>0</v>
      </c>
    </row>
    <row r="1894" spans="1:7" ht="16.5" customHeight="1" x14ac:dyDescent="0.2">
      <c r="A1894" s="154"/>
      <c r="B1894" s="215"/>
      <c r="C1894" s="424"/>
      <c r="D1894" s="429"/>
      <c r="E1894" s="467"/>
      <c r="F1894" s="430"/>
      <c r="G1894" s="420">
        <f t="shared" si="200"/>
        <v>0</v>
      </c>
    </row>
    <row r="1895" spans="1:7" ht="16.5" customHeight="1" x14ac:dyDescent="0.2">
      <c r="A1895" s="154"/>
      <c r="B1895" s="215"/>
      <c r="C1895" s="424"/>
      <c r="D1895" s="429"/>
      <c r="E1895" s="467"/>
      <c r="F1895" s="430"/>
      <c r="G1895" s="420">
        <f t="shared" si="200"/>
        <v>0</v>
      </c>
    </row>
    <row r="1896" spans="1:7" ht="16.5" customHeight="1" x14ac:dyDescent="0.2">
      <c r="A1896" s="154"/>
      <c r="B1896" s="215"/>
      <c r="C1896" s="424"/>
      <c r="D1896" s="429"/>
      <c r="E1896" s="467"/>
      <c r="F1896" s="430"/>
      <c r="G1896" s="420">
        <f t="shared" si="200"/>
        <v>0</v>
      </c>
    </row>
    <row r="1897" spans="1:7" ht="16.5" customHeight="1" thickBot="1" x14ac:dyDescent="0.25">
      <c r="A1897" s="154"/>
      <c r="B1897" s="215"/>
      <c r="C1897" s="160"/>
      <c r="E1897" s="222"/>
      <c r="F1897" s="155"/>
      <c r="G1897" s="161"/>
    </row>
    <row r="1898" spans="1:7" ht="16.5" customHeight="1" thickBot="1" x14ac:dyDescent="0.25">
      <c r="A1898" s="154"/>
      <c r="C1898" s="421" t="s">
        <v>1700</v>
      </c>
      <c r="E1898" s="222">
        <f>SUMPRODUCT(D1887:D1896,E1887:E1896)</f>
        <v>0</v>
      </c>
      <c r="F1898" s="155" t="s">
        <v>1701</v>
      </c>
      <c r="G1898" s="422">
        <f>SUM(G1887:G1896)</f>
        <v>0</v>
      </c>
    </row>
    <row r="1899" spans="1:7" ht="16.5" customHeight="1" x14ac:dyDescent="0.2">
      <c r="A1899" s="154"/>
      <c r="B1899" s="215"/>
      <c r="C1899" s="421"/>
      <c r="D1899" s="222"/>
      <c r="E1899" s="157"/>
      <c r="F1899" s="155"/>
      <c r="G1899" s="224"/>
    </row>
    <row r="1900" spans="1:7" ht="16.5" customHeight="1" x14ac:dyDescent="0.2">
      <c r="A1900" s="154"/>
      <c r="B1900" s="215"/>
      <c r="C1900" s="155" t="s">
        <v>1702</v>
      </c>
      <c r="D1900" s="425"/>
      <c r="E1900" s="559" t="str">
        <f>CONCATENATE(G1882,"/día")</f>
        <v>0/día</v>
      </c>
      <c r="F1900" s="155"/>
      <c r="G1900" s="161"/>
    </row>
    <row r="1901" spans="1:7" ht="16.5" customHeight="1" x14ac:dyDescent="0.2">
      <c r="A1901" s="154"/>
      <c r="B1901" s="215"/>
      <c r="C1901" s="160"/>
      <c r="D1901" s="156"/>
      <c r="E1901" s="157"/>
      <c r="F1901" s="155"/>
      <c r="G1901" s="161"/>
    </row>
    <row r="1902" spans="1:7" ht="16.5" customHeight="1" x14ac:dyDescent="0.2">
      <c r="A1902" s="603" t="s">
        <v>681</v>
      </c>
      <c r="B1902" s="604"/>
      <c r="C1902" s="605" t="s">
        <v>0</v>
      </c>
      <c r="D1902" s="607" t="s">
        <v>1703</v>
      </c>
      <c r="E1902" s="607" t="s">
        <v>1715</v>
      </c>
      <c r="F1902" s="609" t="s">
        <v>1054</v>
      </c>
      <c r="G1902" s="611" t="s">
        <v>34</v>
      </c>
    </row>
    <row r="1903" spans="1:7" ht="16.5" customHeight="1" x14ac:dyDescent="0.2">
      <c r="A1903" s="163" t="s">
        <v>682</v>
      </c>
      <c r="B1903" s="164" t="s">
        <v>683</v>
      </c>
      <c r="C1903" s="606"/>
      <c r="D1903" s="608"/>
      <c r="E1903" s="608"/>
      <c r="F1903" s="610"/>
      <c r="G1903" s="612"/>
    </row>
    <row r="1904" spans="1:7" ht="16.5" customHeight="1" x14ac:dyDescent="0.2">
      <c r="A1904" s="165"/>
      <c r="B1904" s="160"/>
      <c r="C1904" s="167" t="s">
        <v>1704</v>
      </c>
      <c r="D1904" s="157"/>
      <c r="E1904" s="157"/>
      <c r="F1904" s="160"/>
      <c r="G1904" s="168"/>
    </row>
    <row r="1905" spans="1:7" ht="16.5" customHeight="1" x14ac:dyDescent="0.2">
      <c r="A1905" s="578" t="s">
        <v>1806</v>
      </c>
      <c r="B1905" s="418" t="str">
        <f t="shared" ref="B1905:B1914" si="201">IF(A1905=0,0,VLOOKUP(A1905,Tabla_Indices,2,FALSE))</f>
        <v>Equipo - Amortización de equipo</v>
      </c>
      <c r="C1905" s="424" t="s">
        <v>1821</v>
      </c>
      <c r="D1905" s="579">
        <f>C_Amortización_Equipo</f>
        <v>0</v>
      </c>
      <c r="E1905" s="472"/>
      <c r="F1905" s="468">
        <f>IF(C1905="",0,D1900)</f>
        <v>0</v>
      </c>
      <c r="G1905" s="426">
        <f>IF(F1905=0,0,ROUND(E1905/F1905,2))</f>
        <v>0</v>
      </c>
    </row>
    <row r="1906" spans="1:7" ht="16.5" customHeight="1" x14ac:dyDescent="0.2">
      <c r="A1906" s="578" t="s">
        <v>1806</v>
      </c>
      <c r="B1906" s="418" t="str">
        <f t="shared" si="201"/>
        <v>Equipo - Amortización de equipo</v>
      </c>
      <c r="C1906" s="424" t="s">
        <v>1811</v>
      </c>
      <c r="D1906" s="579">
        <f>C_Interés_Equipo</f>
        <v>0</v>
      </c>
      <c r="E1906" s="472"/>
      <c r="F1906" s="468">
        <f>IF(C1906="",0,D1900)</f>
        <v>0</v>
      </c>
      <c r="G1906" s="426">
        <f t="shared" ref="G1906:G1914" si="202">IF(F1906=0,0,ROUND(E1906/F1906,2))</f>
        <v>0</v>
      </c>
    </row>
    <row r="1907" spans="1:7" ht="16.5" customHeight="1" x14ac:dyDescent="0.2">
      <c r="A1907" s="578" t="s">
        <v>1807</v>
      </c>
      <c r="B1907" s="418" t="str">
        <f t="shared" si="201"/>
        <v xml:space="preserve">Accesorios y repuestos para máquinas de uso especial                 </v>
      </c>
      <c r="C1907" s="428" t="s">
        <v>1721</v>
      </c>
      <c r="D1907" s="579">
        <f>C_Reparaciones_Repuestos_Equipos</f>
        <v>0</v>
      </c>
      <c r="E1907" s="472"/>
      <c r="F1907" s="468">
        <f>IF(C1907="",0,D1900)</f>
        <v>0</v>
      </c>
      <c r="G1907" s="426">
        <f t="shared" si="202"/>
        <v>0</v>
      </c>
    </row>
    <row r="1908" spans="1:7" ht="16.5" customHeight="1" x14ac:dyDescent="0.2">
      <c r="A1908" s="578" t="s">
        <v>1809</v>
      </c>
      <c r="B1908" s="418" t="str">
        <f t="shared" si="201"/>
        <v xml:space="preserve">Gas oil                                                                </v>
      </c>
      <c r="C1908" s="428" t="s">
        <v>982</v>
      </c>
      <c r="D1908" s="579">
        <f>C_Combustible_Equipos</f>
        <v>0</v>
      </c>
      <c r="E1908" s="472"/>
      <c r="F1908" s="468">
        <f>IF(C1908="",0,D1900)</f>
        <v>0</v>
      </c>
      <c r="G1908" s="426">
        <f t="shared" si="202"/>
        <v>0</v>
      </c>
    </row>
    <row r="1909" spans="1:7" ht="16.5" customHeight="1" x14ac:dyDescent="0.2">
      <c r="A1909" s="578" t="s">
        <v>1810</v>
      </c>
      <c r="B1909" s="418" t="str">
        <f t="shared" si="201"/>
        <v xml:space="preserve">Aceites lubricantes                                                    </v>
      </c>
      <c r="C1909" s="428" t="s">
        <v>1808</v>
      </c>
      <c r="D1909" s="579">
        <f>C_Lubricantes_Equipos</f>
        <v>0</v>
      </c>
      <c r="E1909" s="472"/>
      <c r="F1909" s="468">
        <f>IF(C1909="",0,D1900)</f>
        <v>0</v>
      </c>
      <c r="G1909" s="426">
        <f t="shared" si="202"/>
        <v>0</v>
      </c>
    </row>
    <row r="1910" spans="1:7" ht="16.5" customHeight="1" x14ac:dyDescent="0.2">
      <c r="A1910" s="578"/>
      <c r="B1910" s="418">
        <f t="shared" si="201"/>
        <v>0</v>
      </c>
      <c r="C1910" s="428"/>
      <c r="D1910" s="471"/>
      <c r="E1910" s="430"/>
      <c r="F1910" s="468">
        <f>IF(C1910="",0,D1900)</f>
        <v>0</v>
      </c>
      <c r="G1910" s="426">
        <f t="shared" si="202"/>
        <v>0</v>
      </c>
    </row>
    <row r="1911" spans="1:7" ht="16.5" customHeight="1" x14ac:dyDescent="0.2">
      <c r="A1911" s="578"/>
      <c r="B1911" s="418">
        <f t="shared" si="201"/>
        <v>0</v>
      </c>
      <c r="C1911" s="428"/>
      <c r="D1911" s="425"/>
      <c r="E1911" s="471"/>
      <c r="F1911" s="468">
        <f>IF(C1911="",0,D1900)</f>
        <v>0</v>
      </c>
      <c r="G1911" s="426">
        <f t="shared" si="202"/>
        <v>0</v>
      </c>
    </row>
    <row r="1912" spans="1:7" ht="16.5" customHeight="1" x14ac:dyDescent="0.2">
      <c r="A1912" s="578"/>
      <c r="B1912" s="418">
        <f t="shared" si="201"/>
        <v>0</v>
      </c>
      <c r="C1912" s="428"/>
      <c r="D1912" s="425"/>
      <c r="E1912" s="471"/>
      <c r="F1912" s="468">
        <f>IF(C1912="",0,D1900)</f>
        <v>0</v>
      </c>
      <c r="G1912" s="426">
        <f t="shared" si="202"/>
        <v>0</v>
      </c>
    </row>
    <row r="1913" spans="1:7" ht="16.5" customHeight="1" x14ac:dyDescent="0.2">
      <c r="A1913" s="578"/>
      <c r="B1913" s="418">
        <f t="shared" si="201"/>
        <v>0</v>
      </c>
      <c r="C1913" s="428"/>
      <c r="D1913" s="425"/>
      <c r="E1913" s="429"/>
      <c r="F1913" s="468">
        <f>IF(C1913="",0,D1900)</f>
        <v>0</v>
      </c>
      <c r="G1913" s="426">
        <f t="shared" si="202"/>
        <v>0</v>
      </c>
    </row>
    <row r="1914" spans="1:7" ht="16.5" customHeight="1" x14ac:dyDescent="0.2">
      <c r="A1914" s="578"/>
      <c r="B1914" s="418">
        <f t="shared" si="201"/>
        <v>0</v>
      </c>
      <c r="C1914" s="424"/>
      <c r="D1914" s="425"/>
      <c r="E1914" s="429"/>
      <c r="F1914" s="468">
        <f>IF(C1914="",0,D1900)</f>
        <v>0</v>
      </c>
      <c r="G1914" s="426">
        <f t="shared" si="202"/>
        <v>0</v>
      </c>
    </row>
    <row r="1915" spans="1:7" ht="16.5" customHeight="1" x14ac:dyDescent="0.2">
      <c r="A1915" s="169"/>
      <c r="B1915" s="156"/>
      <c r="C1915" s="160"/>
      <c r="D1915" s="156"/>
      <c r="E1915" s="157"/>
      <c r="F1915" s="166" t="s">
        <v>35</v>
      </c>
      <c r="G1915" s="431">
        <f>SUBTOTAL(9,G1905:G1914)</f>
        <v>0</v>
      </c>
    </row>
    <row r="1916" spans="1:7" ht="16.5" customHeight="1" x14ac:dyDescent="0.2">
      <c r="A1916" s="165"/>
      <c r="B1916" s="160"/>
      <c r="C1916" s="167" t="s">
        <v>821</v>
      </c>
      <c r="D1916" s="156"/>
      <c r="E1916" s="157"/>
      <c r="F1916" s="158"/>
      <c r="G1916" s="168"/>
    </row>
    <row r="1917" spans="1:7" ht="16.5" customHeight="1" x14ac:dyDescent="0.2">
      <c r="A1917" s="603" t="s">
        <v>681</v>
      </c>
      <c r="B1917" s="604"/>
      <c r="C1917" s="605" t="s">
        <v>0</v>
      </c>
      <c r="D1917" s="607" t="s">
        <v>32</v>
      </c>
      <c r="E1917" s="607" t="s">
        <v>1715</v>
      </c>
      <c r="F1917" s="609" t="s">
        <v>1054</v>
      </c>
      <c r="G1917" s="611" t="s">
        <v>34</v>
      </c>
    </row>
    <row r="1918" spans="1:7" ht="16.5" customHeight="1" x14ac:dyDescent="0.2">
      <c r="A1918" s="163" t="s">
        <v>682</v>
      </c>
      <c r="B1918" s="164" t="s">
        <v>683</v>
      </c>
      <c r="C1918" s="606"/>
      <c r="D1918" s="608"/>
      <c r="E1918" s="608"/>
      <c r="F1918" s="610"/>
      <c r="G1918" s="612"/>
    </row>
    <row r="1919" spans="1:7" ht="16.5" customHeight="1" x14ac:dyDescent="0.2">
      <c r="A1919" s="423" t="s">
        <v>1822</v>
      </c>
      <c r="B1919" s="418" t="str">
        <f t="shared" ref="B1919:B1925" si="203">IF(A1919=0,0,VLOOKUP(A1919,Tabla_Indices,2,FALSE))</f>
        <v>Oficial Especializado</v>
      </c>
      <c r="C1919" s="427" t="s">
        <v>1723</v>
      </c>
      <c r="D1919" s="425"/>
      <c r="E1919" s="429"/>
      <c r="F1919" s="419">
        <f>D1900</f>
        <v>0</v>
      </c>
      <c r="G1919" s="432">
        <f>IF(F1919=0,0,ROUND(D1919*E1919/F1919,2))</f>
        <v>0</v>
      </c>
    </row>
    <row r="1920" spans="1:7" ht="16.5" customHeight="1" x14ac:dyDescent="0.2">
      <c r="A1920" s="423" t="s">
        <v>1823</v>
      </c>
      <c r="B1920" s="418" t="str">
        <f t="shared" si="203"/>
        <v xml:space="preserve">Oficial </v>
      </c>
      <c r="C1920" s="424" t="s">
        <v>1724</v>
      </c>
      <c r="D1920" s="425"/>
      <c r="E1920" s="429"/>
      <c r="F1920" s="419">
        <f>D1900</f>
        <v>0</v>
      </c>
      <c r="G1920" s="432">
        <f t="shared" ref="G1920:G1925" si="204">IF(F1920=0,0,ROUND(D1920*E1920/F1920,2))</f>
        <v>0</v>
      </c>
    </row>
    <row r="1921" spans="1:7" ht="16.5" customHeight="1" x14ac:dyDescent="0.2">
      <c r="A1921" s="423" t="s">
        <v>1824</v>
      </c>
      <c r="B1921" s="418" t="str">
        <f t="shared" si="203"/>
        <v>Ayudante</v>
      </c>
      <c r="C1921" s="424" t="s">
        <v>1725</v>
      </c>
      <c r="D1921" s="425"/>
      <c r="E1921" s="429"/>
      <c r="F1921" s="419">
        <f>D1900</f>
        <v>0</v>
      </c>
      <c r="G1921" s="432">
        <f t="shared" si="204"/>
        <v>0</v>
      </c>
    </row>
    <row r="1922" spans="1:7" ht="16.5" customHeight="1" x14ac:dyDescent="0.2">
      <c r="A1922" s="423" t="s">
        <v>1824</v>
      </c>
      <c r="B1922" s="418" t="str">
        <f t="shared" si="203"/>
        <v>Ayudante</v>
      </c>
      <c r="C1922" s="424" t="s">
        <v>825</v>
      </c>
      <c r="D1922" s="425"/>
      <c r="E1922" s="429"/>
      <c r="F1922" s="419">
        <f>D1900</f>
        <v>0</v>
      </c>
      <c r="G1922" s="432">
        <f t="shared" si="204"/>
        <v>0</v>
      </c>
    </row>
    <row r="1923" spans="1:7" ht="16.5" customHeight="1" x14ac:dyDescent="0.2">
      <c r="A1923" s="423"/>
      <c r="B1923" s="418">
        <f t="shared" si="203"/>
        <v>0</v>
      </c>
      <c r="C1923" s="424"/>
      <c r="D1923" s="425"/>
      <c r="E1923" s="429"/>
      <c r="F1923" s="419"/>
      <c r="G1923" s="432">
        <f t="shared" si="204"/>
        <v>0</v>
      </c>
    </row>
    <row r="1924" spans="1:7" ht="16.5" customHeight="1" x14ac:dyDescent="0.2">
      <c r="A1924" s="423" t="s">
        <v>1825</v>
      </c>
      <c r="B1924" s="418" t="str">
        <f t="shared" si="203"/>
        <v>Sereno</v>
      </c>
      <c r="C1924" s="424" t="s">
        <v>1726</v>
      </c>
      <c r="D1924" s="433"/>
      <c r="E1924" s="571"/>
      <c r="F1924" s="419">
        <f>D1900</f>
        <v>0</v>
      </c>
      <c r="G1924" s="432">
        <f t="shared" si="204"/>
        <v>0</v>
      </c>
    </row>
    <row r="1925" spans="1:7" ht="16.5" customHeight="1" x14ac:dyDescent="0.2">
      <c r="A1925" s="423"/>
      <c r="B1925" s="418">
        <f t="shared" si="203"/>
        <v>0</v>
      </c>
      <c r="C1925" s="418"/>
      <c r="D1925" s="469"/>
      <c r="E1925" s="419"/>
      <c r="F1925" s="419">
        <f>D1900</f>
        <v>0</v>
      </c>
      <c r="G1925" s="432">
        <f t="shared" si="204"/>
        <v>0</v>
      </c>
    </row>
    <row r="1926" spans="1:7" ht="16.5" customHeight="1" x14ac:dyDescent="0.2">
      <c r="A1926" s="169"/>
      <c r="B1926" s="156"/>
      <c r="C1926" s="160"/>
      <c r="D1926" s="156"/>
      <c r="E1926" s="157"/>
      <c r="F1926" s="166" t="s">
        <v>36</v>
      </c>
      <c r="G1926" s="434">
        <f>SUBTOTAL(9,G1919:G1925)</f>
        <v>0</v>
      </c>
    </row>
    <row r="1927" spans="1:7" ht="16.5" customHeight="1" x14ac:dyDescent="0.2">
      <c r="A1927" s="165"/>
      <c r="B1927" s="160"/>
      <c r="C1927" s="167" t="s">
        <v>1705</v>
      </c>
      <c r="D1927" s="156"/>
      <c r="E1927" s="157"/>
      <c r="F1927" s="158"/>
      <c r="G1927" s="168"/>
    </row>
    <row r="1928" spans="1:7" ht="16.5" customHeight="1" x14ac:dyDescent="0.2">
      <c r="A1928" s="603" t="s">
        <v>681</v>
      </c>
      <c r="B1928" s="604"/>
      <c r="C1928" s="605" t="s">
        <v>0</v>
      </c>
      <c r="D1928" s="605" t="s">
        <v>31</v>
      </c>
      <c r="E1928" s="607" t="s">
        <v>32</v>
      </c>
      <c r="F1928" s="609" t="s">
        <v>33</v>
      </c>
      <c r="G1928" s="611" t="s">
        <v>34</v>
      </c>
    </row>
    <row r="1929" spans="1:7" ht="16.5" customHeight="1" x14ac:dyDescent="0.2">
      <c r="A1929" s="163" t="s">
        <v>682</v>
      </c>
      <c r="B1929" s="164" t="s">
        <v>683</v>
      </c>
      <c r="C1929" s="606"/>
      <c r="D1929" s="606"/>
      <c r="E1929" s="608"/>
      <c r="F1929" s="610"/>
      <c r="G1929" s="612"/>
    </row>
    <row r="1930" spans="1:7" ht="16.5" customHeight="1" x14ac:dyDescent="0.2">
      <c r="A1930" s="423"/>
      <c r="B1930" s="418">
        <f t="shared" ref="B1930:B1940" si="205">IF(A1930=0,0,VLOOKUP(A1930,Tabla_Indices,2,FALSE))</f>
        <v>0</v>
      </c>
      <c r="C1930" s="424"/>
      <c r="D1930" s="425"/>
      <c r="E1930" s="429"/>
      <c r="F1930" s="430"/>
      <c r="G1930" s="432">
        <f>ROUND(E1930*F1930,2)</f>
        <v>0</v>
      </c>
    </row>
    <row r="1931" spans="1:7" ht="16.5" customHeight="1" x14ac:dyDescent="0.2">
      <c r="A1931" s="423"/>
      <c r="B1931" s="418">
        <f t="shared" si="205"/>
        <v>0</v>
      </c>
      <c r="C1931" s="424"/>
      <c r="D1931" s="425"/>
      <c r="E1931" s="429"/>
      <c r="F1931" s="430"/>
      <c r="G1931" s="432">
        <f t="shared" ref="G1931:G1940" si="206">ROUND(E1931*F1931,2)</f>
        <v>0</v>
      </c>
    </row>
    <row r="1932" spans="1:7" ht="16.5" customHeight="1" x14ac:dyDescent="0.2">
      <c r="A1932" s="423"/>
      <c r="B1932" s="418">
        <f t="shared" si="205"/>
        <v>0</v>
      </c>
      <c r="C1932" s="424"/>
      <c r="D1932" s="425"/>
      <c r="E1932" s="429"/>
      <c r="F1932" s="430"/>
      <c r="G1932" s="432">
        <f t="shared" si="206"/>
        <v>0</v>
      </c>
    </row>
    <row r="1933" spans="1:7" ht="16.5" customHeight="1" x14ac:dyDescent="0.2">
      <c r="A1933" s="423"/>
      <c r="B1933" s="418">
        <f t="shared" si="205"/>
        <v>0</v>
      </c>
      <c r="C1933" s="424"/>
      <c r="D1933" s="425"/>
      <c r="E1933" s="429"/>
      <c r="F1933" s="430"/>
      <c r="G1933" s="432">
        <f t="shared" si="206"/>
        <v>0</v>
      </c>
    </row>
    <row r="1934" spans="1:7" ht="16.5" customHeight="1" x14ac:dyDescent="0.2">
      <c r="A1934" s="423"/>
      <c r="B1934" s="418">
        <f t="shared" si="205"/>
        <v>0</v>
      </c>
      <c r="C1934" s="424"/>
      <c r="D1934" s="425"/>
      <c r="E1934" s="429"/>
      <c r="F1934" s="430"/>
      <c r="G1934" s="432">
        <f t="shared" si="206"/>
        <v>0</v>
      </c>
    </row>
    <row r="1935" spans="1:7" ht="16.5" customHeight="1" x14ac:dyDescent="0.2">
      <c r="A1935" s="423"/>
      <c r="B1935" s="418">
        <f t="shared" si="205"/>
        <v>0</v>
      </c>
      <c r="C1935" s="424"/>
      <c r="D1935" s="425"/>
      <c r="E1935" s="435"/>
      <c r="F1935" s="430"/>
      <c r="G1935" s="432">
        <f t="shared" si="206"/>
        <v>0</v>
      </c>
    </row>
    <row r="1936" spans="1:7" ht="16.5" customHeight="1" x14ac:dyDescent="0.2">
      <c r="A1936" s="423"/>
      <c r="B1936" s="418">
        <f t="shared" si="205"/>
        <v>0</v>
      </c>
      <c r="C1936" s="424"/>
      <c r="D1936" s="425"/>
      <c r="E1936" s="429"/>
      <c r="F1936" s="430"/>
      <c r="G1936" s="432">
        <f t="shared" si="206"/>
        <v>0</v>
      </c>
    </row>
    <row r="1937" spans="1:7" ht="16.5" customHeight="1" x14ac:dyDescent="0.2">
      <c r="A1937" s="423"/>
      <c r="B1937" s="418">
        <f t="shared" si="205"/>
        <v>0</v>
      </c>
      <c r="C1937" s="424"/>
      <c r="D1937" s="425"/>
      <c r="E1937" s="429"/>
      <c r="F1937" s="430"/>
      <c r="G1937" s="432">
        <f t="shared" si="206"/>
        <v>0</v>
      </c>
    </row>
    <row r="1938" spans="1:7" ht="16.5" customHeight="1" x14ac:dyDescent="0.2">
      <c r="A1938" s="423"/>
      <c r="B1938" s="418">
        <f t="shared" si="205"/>
        <v>0</v>
      </c>
      <c r="C1938" s="424"/>
      <c r="D1938" s="425"/>
      <c r="E1938" s="429"/>
      <c r="F1938" s="430"/>
      <c r="G1938" s="432">
        <f t="shared" si="206"/>
        <v>0</v>
      </c>
    </row>
    <row r="1939" spans="1:7" ht="16.5" customHeight="1" x14ac:dyDescent="0.2">
      <c r="A1939" s="423"/>
      <c r="B1939" s="418">
        <f t="shared" si="205"/>
        <v>0</v>
      </c>
      <c r="C1939" s="424"/>
      <c r="D1939" s="425"/>
      <c r="E1939" s="429"/>
      <c r="F1939" s="430"/>
      <c r="G1939" s="432">
        <f t="shared" si="206"/>
        <v>0</v>
      </c>
    </row>
    <row r="1940" spans="1:7" ht="16.5" customHeight="1" x14ac:dyDescent="0.2">
      <c r="A1940" s="423"/>
      <c r="B1940" s="418">
        <f t="shared" si="205"/>
        <v>0</v>
      </c>
      <c r="C1940" s="424"/>
      <c r="D1940" s="425"/>
      <c r="E1940" s="429"/>
      <c r="F1940" s="430"/>
      <c r="G1940" s="432">
        <f t="shared" si="206"/>
        <v>0</v>
      </c>
    </row>
    <row r="1941" spans="1:7" ht="16.5" customHeight="1" x14ac:dyDescent="0.2">
      <c r="A1941" s="165"/>
      <c r="B1941" s="160"/>
      <c r="C1941" s="160"/>
      <c r="D1941" s="156"/>
      <c r="E1941" s="157"/>
      <c r="F1941" s="166" t="s">
        <v>37</v>
      </c>
      <c r="G1941" s="436">
        <f>SUBTOTAL(9,G1930:G1940)</f>
        <v>0</v>
      </c>
    </row>
    <row r="1942" spans="1:7" ht="16.5" customHeight="1" x14ac:dyDescent="0.2">
      <c r="A1942" s="165"/>
      <c r="B1942" s="160"/>
      <c r="C1942" s="167" t="s">
        <v>1706</v>
      </c>
      <c r="D1942" s="156"/>
      <c r="E1942" s="157"/>
      <c r="F1942" s="158"/>
      <c r="G1942" s="168"/>
    </row>
    <row r="1943" spans="1:7" ht="16.5" customHeight="1" x14ac:dyDescent="0.2">
      <c r="A1943" s="603" t="s">
        <v>681</v>
      </c>
      <c r="B1943" s="604"/>
      <c r="C1943" s="605" t="s">
        <v>0</v>
      </c>
      <c r="D1943" s="605" t="s">
        <v>31</v>
      </c>
      <c r="E1943" s="607" t="s">
        <v>32</v>
      </c>
      <c r="F1943" s="609" t="s">
        <v>33</v>
      </c>
      <c r="G1943" s="611" t="s">
        <v>34</v>
      </c>
    </row>
    <row r="1944" spans="1:7" ht="16.5" customHeight="1" x14ac:dyDescent="0.2">
      <c r="A1944" s="163" t="s">
        <v>682</v>
      </c>
      <c r="B1944" s="164" t="s">
        <v>683</v>
      </c>
      <c r="C1944" s="606"/>
      <c r="D1944" s="606"/>
      <c r="E1944" s="608"/>
      <c r="F1944" s="610"/>
      <c r="G1944" s="612"/>
    </row>
    <row r="1945" spans="1:7" ht="16.5" customHeight="1" x14ac:dyDescent="0.2">
      <c r="A1945" s="423"/>
      <c r="B1945" s="418">
        <f>IF(A1945=0,0,VLOOKUP(A1945,Tabla_Indices,2,FALSE))</f>
        <v>0</v>
      </c>
      <c r="C1945" s="424"/>
      <c r="D1945" s="425"/>
      <c r="E1945" s="429"/>
      <c r="F1945" s="430"/>
      <c r="G1945" s="432">
        <f>ROUND(E1945*F1945,2)</f>
        <v>0</v>
      </c>
    </row>
    <row r="1946" spans="1:7" ht="16.5" customHeight="1" x14ac:dyDescent="0.2">
      <c r="A1946" s="423"/>
      <c r="B1946" s="418">
        <f>IF(A1946=0,0,VLOOKUP(A1946,Tabla_Indices,2,FALSE))</f>
        <v>0</v>
      </c>
      <c r="C1946" s="424"/>
      <c r="D1946" s="425"/>
      <c r="E1946" s="435"/>
      <c r="F1946" s="430"/>
      <c r="G1946" s="432">
        <f t="shared" ref="G1946" si="207">ROUND(E1946*F1946,2)</f>
        <v>0</v>
      </c>
    </row>
    <row r="1947" spans="1:7" ht="16.5" customHeight="1" x14ac:dyDescent="0.2">
      <c r="A1947" s="165"/>
      <c r="B1947" s="160"/>
      <c r="C1947" s="160"/>
      <c r="D1947" s="156"/>
      <c r="E1947" s="157"/>
      <c r="F1947" s="166" t="s">
        <v>1707</v>
      </c>
      <c r="G1947" s="436">
        <f>SUBTOTAL(9,G1945:G1946)</f>
        <v>0</v>
      </c>
    </row>
    <row r="1948" spans="1:7" ht="16.5" customHeight="1" thickBot="1" x14ac:dyDescent="0.25">
      <c r="A1948" s="170"/>
      <c r="B1948" s="171"/>
      <c r="C1948" s="172"/>
      <c r="D1948" s="171"/>
      <c r="E1948" s="173"/>
      <c r="F1948" s="174"/>
      <c r="G1948" s="175"/>
    </row>
    <row r="1949" spans="1:7" ht="16.5" customHeight="1" thickBot="1" x14ac:dyDescent="0.25">
      <c r="A1949" s="202">
        <f>B1882</f>
        <v>26</v>
      </c>
      <c r="B1949" s="201">
        <f>C1882</f>
        <v>0</v>
      </c>
      <c r="C1949" s="225"/>
      <c r="D1949" s="225" t="s">
        <v>38</v>
      </c>
      <c r="E1949" s="226"/>
      <c r="F1949" s="437" t="str">
        <f>CONCATENATE("$/",G1882)</f>
        <v>$/0</v>
      </c>
      <c r="G1949" s="438">
        <f>SUBTOTAL(9,G1905:G1948)</f>
        <v>0</v>
      </c>
    </row>
    <row r="1950" spans="1:7" ht="16.5" customHeight="1" thickTop="1" thickBot="1" x14ac:dyDescent="0.25"/>
    <row r="1951" spans="1:7" ht="16.5" customHeight="1" thickTop="1" x14ac:dyDescent="0.2">
      <c r="A1951" s="613" t="s">
        <v>40</v>
      </c>
      <c r="B1951" s="614"/>
      <c r="C1951" s="614"/>
      <c r="D1951" s="614"/>
      <c r="E1951" s="614"/>
      <c r="F1951" s="614"/>
      <c r="G1951" s="615"/>
    </row>
    <row r="1952" spans="1:7" ht="16.5" customHeight="1" x14ac:dyDescent="0.2">
      <c r="A1952" s="146" t="s">
        <v>819</v>
      </c>
      <c r="B1952" s="147" t="str">
        <f>Comitente</f>
        <v>DIRECCIÓN PROVINCIAL DE VIALIDAD</v>
      </c>
      <c r="C1952" s="148"/>
      <c r="D1952" s="223"/>
      <c r="E1952" s="223"/>
      <c r="F1952" s="150"/>
      <c r="G1952" s="151"/>
    </row>
    <row r="1953" spans="1:7" ht="16.5" customHeight="1" x14ac:dyDescent="0.2">
      <c r="A1953" s="146" t="s">
        <v>820</v>
      </c>
      <c r="B1953" s="147">
        <f>Contratista</f>
        <v>0</v>
      </c>
      <c r="C1953" s="152"/>
      <c r="D1953" s="152"/>
      <c r="E1953" s="152"/>
      <c r="F1953" s="147"/>
      <c r="G1953" s="153"/>
    </row>
    <row r="1954" spans="1:7" ht="16.5" customHeight="1" x14ac:dyDescent="0.2">
      <c r="A1954" s="146" t="s">
        <v>28</v>
      </c>
      <c r="B1954" s="147">
        <f>Obra</f>
        <v>0</v>
      </c>
      <c r="C1954" s="152"/>
      <c r="D1954" s="152"/>
      <c r="E1954" s="152"/>
      <c r="F1954" s="147" t="s">
        <v>41</v>
      </c>
      <c r="G1954" s="153">
        <f>Fecha_Base</f>
        <v>0</v>
      </c>
    </row>
    <row r="1955" spans="1:7" ht="16.5" customHeight="1" x14ac:dyDescent="0.2">
      <c r="A1955" s="154" t="s">
        <v>818</v>
      </c>
      <c r="B1955" s="155">
        <f>Ubicación</f>
        <v>0</v>
      </c>
      <c r="C1955" s="155"/>
      <c r="D1955" s="156"/>
      <c r="E1955" s="157"/>
      <c r="F1955" s="158"/>
      <c r="G1955" s="159"/>
    </row>
    <row r="1956" spans="1:7" ht="16.5" customHeight="1" x14ac:dyDescent="0.2">
      <c r="A1956" s="154" t="s">
        <v>42</v>
      </c>
      <c r="B1956" s="470"/>
      <c r="C1956" s="160" t="str">
        <f>IF(B1956="","",VLOOKUP(B1956,Tabla_CyP,2,FALSE))</f>
        <v/>
      </c>
      <c r="E1956" s="157"/>
      <c r="F1956" s="158"/>
      <c r="G1956" s="159"/>
    </row>
    <row r="1957" spans="1:7" ht="16.5" customHeight="1" x14ac:dyDescent="0.2">
      <c r="A1957" s="154" t="s">
        <v>29</v>
      </c>
      <c r="B1957" s="570">
        <v>27</v>
      </c>
      <c r="C1957" s="160">
        <f>IF(B1957=0,"",VLOOKUP(B1957,Tabla_CyP,2,FALSE))</f>
        <v>0</v>
      </c>
      <c r="D1957" s="156"/>
      <c r="E1957" s="157"/>
      <c r="F1957" s="155" t="s">
        <v>30</v>
      </c>
      <c r="G1957" s="161">
        <f>IF(B1957=0,"",VLOOKUP(B1957,Tabla_CyP,4,FALSE))</f>
        <v>0</v>
      </c>
    </row>
    <row r="1958" spans="1:7" ht="16.5" customHeight="1" x14ac:dyDescent="0.2">
      <c r="A1958" s="154"/>
      <c r="B1958" s="155"/>
      <c r="C1958" s="160"/>
      <c r="D1958" s="156"/>
      <c r="E1958" s="157"/>
      <c r="F1958" s="160"/>
      <c r="G1958" s="162"/>
    </row>
    <row r="1959" spans="1:7" ht="16.5" customHeight="1" x14ac:dyDescent="0.2">
      <c r="A1959" s="412"/>
      <c r="B1959" s="149"/>
      <c r="C1959" s="413" t="s">
        <v>1695</v>
      </c>
      <c r="D1959" s="149"/>
      <c r="E1959" s="149"/>
      <c r="F1959" s="149"/>
      <c r="G1959" s="414"/>
    </row>
    <row r="1960" spans="1:7" ht="16.5" customHeight="1" x14ac:dyDescent="0.2">
      <c r="A1960" s="154"/>
      <c r="B1960" s="215"/>
      <c r="C1960" s="160"/>
      <c r="D1960" s="156"/>
      <c r="E1960" s="157"/>
      <c r="F1960" s="155"/>
      <c r="G1960" s="161"/>
    </row>
    <row r="1961" spans="1:7" ht="16.5" customHeight="1" x14ac:dyDescent="0.2">
      <c r="A1961" s="154"/>
      <c r="B1961" s="215"/>
      <c r="C1961" s="415" t="s">
        <v>1696</v>
      </c>
      <c r="D1961" s="416" t="s">
        <v>32</v>
      </c>
      <c r="E1961" s="416" t="s">
        <v>1697</v>
      </c>
      <c r="F1961" s="416" t="s">
        <v>1698</v>
      </c>
      <c r="G1961" s="417" t="s">
        <v>1699</v>
      </c>
    </row>
    <row r="1962" spans="1:7" ht="16.5" customHeight="1" x14ac:dyDescent="0.2">
      <c r="A1962" s="154"/>
      <c r="B1962" s="215"/>
      <c r="C1962" s="424"/>
      <c r="D1962" s="429"/>
      <c r="E1962" s="467"/>
      <c r="F1962" s="430"/>
      <c r="G1962" s="420">
        <f>ROUND(D1962*F1962,2)</f>
        <v>0</v>
      </c>
    </row>
    <row r="1963" spans="1:7" ht="16.5" customHeight="1" x14ac:dyDescent="0.2">
      <c r="A1963" s="154"/>
      <c r="B1963" s="215"/>
      <c r="C1963" s="424"/>
      <c r="D1963" s="429"/>
      <c r="E1963" s="467"/>
      <c r="F1963" s="430"/>
      <c r="G1963" s="420">
        <f>ROUND(D1963*F1963,2)</f>
        <v>0</v>
      </c>
    </row>
    <row r="1964" spans="1:7" ht="16.5" customHeight="1" x14ac:dyDescent="0.2">
      <c r="A1964" s="154"/>
      <c r="B1964" s="215"/>
      <c r="C1964" s="424"/>
      <c r="D1964" s="429"/>
      <c r="E1964" s="467"/>
      <c r="F1964" s="430"/>
      <c r="G1964" s="420">
        <f>ROUND(D1964*F1964,2)</f>
        <v>0</v>
      </c>
    </row>
    <row r="1965" spans="1:7" ht="16.5" customHeight="1" x14ac:dyDescent="0.2">
      <c r="A1965" s="154"/>
      <c r="B1965" s="215"/>
      <c r="C1965" s="424"/>
      <c r="D1965" s="429"/>
      <c r="E1965" s="467"/>
      <c r="F1965" s="430"/>
      <c r="G1965" s="420">
        <f>ROUND(D1965*F1965,2)</f>
        <v>0</v>
      </c>
    </row>
    <row r="1966" spans="1:7" ht="16.5" customHeight="1" x14ac:dyDescent="0.2">
      <c r="A1966" s="154"/>
      <c r="B1966" s="215"/>
      <c r="C1966" s="424"/>
      <c r="D1966" s="429"/>
      <c r="E1966" s="467"/>
      <c r="F1966" s="430"/>
      <c r="G1966" s="420">
        <f t="shared" ref="G1966:G1971" si="208">ROUND(D1966*F1966,2)</f>
        <v>0</v>
      </c>
    </row>
    <row r="1967" spans="1:7" ht="16.5" customHeight="1" x14ac:dyDescent="0.2">
      <c r="A1967" s="154"/>
      <c r="B1967" s="215"/>
      <c r="C1967" s="424"/>
      <c r="D1967" s="429"/>
      <c r="E1967" s="467"/>
      <c r="F1967" s="430"/>
      <c r="G1967" s="420">
        <f t="shared" si="208"/>
        <v>0</v>
      </c>
    </row>
    <row r="1968" spans="1:7" ht="16.5" customHeight="1" x14ac:dyDescent="0.2">
      <c r="A1968" s="154"/>
      <c r="B1968" s="215"/>
      <c r="C1968" s="424"/>
      <c r="D1968" s="429"/>
      <c r="E1968" s="467"/>
      <c r="F1968" s="430"/>
      <c r="G1968" s="420">
        <f t="shared" si="208"/>
        <v>0</v>
      </c>
    </row>
    <row r="1969" spans="1:7" ht="16.5" customHeight="1" x14ac:dyDescent="0.2">
      <c r="A1969" s="154"/>
      <c r="B1969" s="215"/>
      <c r="C1969" s="424"/>
      <c r="D1969" s="429"/>
      <c r="E1969" s="467"/>
      <c r="F1969" s="430"/>
      <c r="G1969" s="420">
        <f t="shared" si="208"/>
        <v>0</v>
      </c>
    </row>
    <row r="1970" spans="1:7" ht="16.5" customHeight="1" x14ac:dyDescent="0.2">
      <c r="A1970" s="154"/>
      <c r="B1970" s="215"/>
      <c r="C1970" s="424"/>
      <c r="D1970" s="429"/>
      <c r="E1970" s="467"/>
      <c r="F1970" s="430"/>
      <c r="G1970" s="420">
        <f t="shared" si="208"/>
        <v>0</v>
      </c>
    </row>
    <row r="1971" spans="1:7" ht="16.5" customHeight="1" x14ac:dyDescent="0.2">
      <c r="A1971" s="154"/>
      <c r="B1971" s="215"/>
      <c r="C1971" s="424"/>
      <c r="D1971" s="429"/>
      <c r="E1971" s="467"/>
      <c r="F1971" s="430"/>
      <c r="G1971" s="420">
        <f t="shared" si="208"/>
        <v>0</v>
      </c>
    </row>
    <row r="1972" spans="1:7" ht="16.5" customHeight="1" thickBot="1" x14ac:dyDescent="0.25">
      <c r="A1972" s="154"/>
      <c r="B1972" s="215"/>
      <c r="C1972" s="160"/>
      <c r="E1972" s="222"/>
      <c r="F1972" s="155"/>
      <c r="G1972" s="161"/>
    </row>
    <row r="1973" spans="1:7" ht="16.5" customHeight="1" thickBot="1" x14ac:dyDescent="0.25">
      <c r="A1973" s="154"/>
      <c r="C1973" s="421" t="s">
        <v>1700</v>
      </c>
      <c r="E1973" s="222">
        <f>SUMPRODUCT(D1962:D1971,E1962:E1971)</f>
        <v>0</v>
      </c>
      <c r="F1973" s="155" t="s">
        <v>1701</v>
      </c>
      <c r="G1973" s="422">
        <f>SUM(G1962:G1971)</f>
        <v>0</v>
      </c>
    </row>
    <row r="1974" spans="1:7" ht="16.5" customHeight="1" x14ac:dyDescent="0.2">
      <c r="A1974" s="154"/>
      <c r="B1974" s="215"/>
      <c r="C1974" s="421"/>
      <c r="D1974" s="222"/>
      <c r="E1974" s="157"/>
      <c r="F1974" s="155"/>
      <c r="G1974" s="224"/>
    </row>
    <row r="1975" spans="1:7" ht="16.5" customHeight="1" x14ac:dyDescent="0.2">
      <c r="A1975" s="154"/>
      <c r="B1975" s="215"/>
      <c r="C1975" s="155" t="s">
        <v>1702</v>
      </c>
      <c r="D1975" s="425"/>
      <c r="E1975" s="559" t="str">
        <f>CONCATENATE(G1957,"/día")</f>
        <v>0/día</v>
      </c>
      <c r="F1975" s="155"/>
      <c r="G1975" s="161"/>
    </row>
    <row r="1976" spans="1:7" ht="16.5" customHeight="1" x14ac:dyDescent="0.2">
      <c r="A1976" s="154"/>
      <c r="B1976" s="215"/>
      <c r="C1976" s="160"/>
      <c r="D1976" s="156"/>
      <c r="E1976" s="157"/>
      <c r="F1976" s="155"/>
      <c r="G1976" s="161"/>
    </row>
    <row r="1977" spans="1:7" ht="16.5" customHeight="1" x14ac:dyDescent="0.2">
      <c r="A1977" s="603" t="s">
        <v>681</v>
      </c>
      <c r="B1977" s="604"/>
      <c r="C1977" s="605" t="s">
        <v>0</v>
      </c>
      <c r="D1977" s="607" t="s">
        <v>1703</v>
      </c>
      <c r="E1977" s="607" t="s">
        <v>1715</v>
      </c>
      <c r="F1977" s="609" t="s">
        <v>1054</v>
      </c>
      <c r="G1977" s="611" t="s">
        <v>34</v>
      </c>
    </row>
    <row r="1978" spans="1:7" ht="16.5" customHeight="1" x14ac:dyDescent="0.2">
      <c r="A1978" s="163" t="s">
        <v>682</v>
      </c>
      <c r="B1978" s="164" t="s">
        <v>683</v>
      </c>
      <c r="C1978" s="606"/>
      <c r="D1978" s="608"/>
      <c r="E1978" s="608"/>
      <c r="F1978" s="610"/>
      <c r="G1978" s="612"/>
    </row>
    <row r="1979" spans="1:7" ht="16.5" customHeight="1" x14ac:dyDescent="0.2">
      <c r="A1979" s="165"/>
      <c r="B1979" s="160"/>
      <c r="C1979" s="167" t="s">
        <v>1704</v>
      </c>
      <c r="D1979" s="157"/>
      <c r="E1979" s="157"/>
      <c r="F1979" s="160"/>
      <c r="G1979" s="168"/>
    </row>
    <row r="1980" spans="1:7" ht="16.5" customHeight="1" x14ac:dyDescent="0.2">
      <c r="A1980" s="578" t="s">
        <v>1806</v>
      </c>
      <c r="B1980" s="418" t="str">
        <f t="shared" ref="B1980:B1989" si="209">IF(A1980=0,0,VLOOKUP(A1980,Tabla_Indices,2,FALSE))</f>
        <v>Equipo - Amortización de equipo</v>
      </c>
      <c r="C1980" s="424" t="s">
        <v>1821</v>
      </c>
      <c r="D1980" s="579">
        <f>C_Amortización_Equipo</f>
        <v>0</v>
      </c>
      <c r="E1980" s="472"/>
      <c r="F1980" s="468">
        <f>IF(C1980="",0,D1975)</f>
        <v>0</v>
      </c>
      <c r="G1980" s="426">
        <f>IF(F1980=0,0,ROUND(E1980/F1980,2))</f>
        <v>0</v>
      </c>
    </row>
    <row r="1981" spans="1:7" ht="16.5" customHeight="1" x14ac:dyDescent="0.2">
      <c r="A1981" s="578" t="s">
        <v>1806</v>
      </c>
      <c r="B1981" s="418" t="str">
        <f t="shared" si="209"/>
        <v>Equipo - Amortización de equipo</v>
      </c>
      <c r="C1981" s="424" t="s">
        <v>1811</v>
      </c>
      <c r="D1981" s="579">
        <f>C_Interés_Equipo</f>
        <v>0</v>
      </c>
      <c r="E1981" s="472"/>
      <c r="F1981" s="468">
        <f>IF(C1981="",0,D1975)</f>
        <v>0</v>
      </c>
      <c r="G1981" s="426">
        <f t="shared" ref="G1981:G1989" si="210">IF(F1981=0,0,ROUND(E1981/F1981,2))</f>
        <v>0</v>
      </c>
    </row>
    <row r="1982" spans="1:7" ht="16.5" customHeight="1" x14ac:dyDescent="0.2">
      <c r="A1982" s="578" t="s">
        <v>1807</v>
      </c>
      <c r="B1982" s="418" t="str">
        <f t="shared" si="209"/>
        <v xml:space="preserve">Accesorios y repuestos para máquinas de uso especial                 </v>
      </c>
      <c r="C1982" s="428" t="s">
        <v>1721</v>
      </c>
      <c r="D1982" s="579">
        <f>C_Reparaciones_Repuestos_Equipos</f>
        <v>0</v>
      </c>
      <c r="E1982" s="472"/>
      <c r="F1982" s="468">
        <f>IF(C1982="",0,D1975)</f>
        <v>0</v>
      </c>
      <c r="G1982" s="426">
        <f t="shared" si="210"/>
        <v>0</v>
      </c>
    </row>
    <row r="1983" spans="1:7" ht="16.5" customHeight="1" x14ac:dyDescent="0.2">
      <c r="A1983" s="578" t="s">
        <v>1809</v>
      </c>
      <c r="B1983" s="418" t="str">
        <f t="shared" si="209"/>
        <v xml:space="preserve">Gas oil                                                                </v>
      </c>
      <c r="C1983" s="428" t="s">
        <v>982</v>
      </c>
      <c r="D1983" s="579">
        <f>C_Combustible_Equipos</f>
        <v>0</v>
      </c>
      <c r="E1983" s="472"/>
      <c r="F1983" s="468">
        <f>IF(C1983="",0,D1975)</f>
        <v>0</v>
      </c>
      <c r="G1983" s="426">
        <f t="shared" si="210"/>
        <v>0</v>
      </c>
    </row>
    <row r="1984" spans="1:7" ht="16.5" customHeight="1" x14ac:dyDescent="0.2">
      <c r="A1984" s="578" t="s">
        <v>1810</v>
      </c>
      <c r="B1984" s="418" t="str">
        <f t="shared" si="209"/>
        <v xml:space="preserve">Aceites lubricantes                                                    </v>
      </c>
      <c r="C1984" s="428" t="s">
        <v>1808</v>
      </c>
      <c r="D1984" s="579">
        <f>C_Lubricantes_Equipos</f>
        <v>0</v>
      </c>
      <c r="E1984" s="472"/>
      <c r="F1984" s="468">
        <f>IF(C1984="",0,D1975)</f>
        <v>0</v>
      </c>
      <c r="G1984" s="426">
        <f t="shared" si="210"/>
        <v>0</v>
      </c>
    </row>
    <row r="1985" spans="1:7" ht="16.5" customHeight="1" x14ac:dyDescent="0.2">
      <c r="A1985" s="578"/>
      <c r="B1985" s="418">
        <f t="shared" si="209"/>
        <v>0</v>
      </c>
      <c r="C1985" s="428"/>
      <c r="D1985" s="471"/>
      <c r="E1985" s="430"/>
      <c r="F1985" s="468">
        <f>IF(C1985="",0,D1975)</f>
        <v>0</v>
      </c>
      <c r="G1985" s="426">
        <f t="shared" si="210"/>
        <v>0</v>
      </c>
    </row>
    <row r="1986" spans="1:7" ht="16.5" customHeight="1" x14ac:dyDescent="0.2">
      <c r="A1986" s="578"/>
      <c r="B1986" s="418">
        <f t="shared" si="209"/>
        <v>0</v>
      </c>
      <c r="C1986" s="428"/>
      <c r="D1986" s="425"/>
      <c r="E1986" s="471"/>
      <c r="F1986" s="468">
        <f>IF(C1986="",0,D1975)</f>
        <v>0</v>
      </c>
      <c r="G1986" s="426">
        <f t="shared" si="210"/>
        <v>0</v>
      </c>
    </row>
    <row r="1987" spans="1:7" ht="16.5" customHeight="1" x14ac:dyDescent="0.2">
      <c r="A1987" s="578"/>
      <c r="B1987" s="418">
        <f t="shared" si="209"/>
        <v>0</v>
      </c>
      <c r="C1987" s="428"/>
      <c r="D1987" s="425"/>
      <c r="E1987" s="471"/>
      <c r="F1987" s="468">
        <f>IF(C1987="",0,D1975)</f>
        <v>0</v>
      </c>
      <c r="G1987" s="426">
        <f t="shared" si="210"/>
        <v>0</v>
      </c>
    </row>
    <row r="1988" spans="1:7" ht="16.5" customHeight="1" x14ac:dyDescent="0.2">
      <c r="A1988" s="578"/>
      <c r="B1988" s="418">
        <f t="shared" si="209"/>
        <v>0</v>
      </c>
      <c r="C1988" s="428"/>
      <c r="D1988" s="425"/>
      <c r="E1988" s="429"/>
      <c r="F1988" s="468">
        <f>IF(C1988="",0,D1975)</f>
        <v>0</v>
      </c>
      <c r="G1988" s="426">
        <f t="shared" si="210"/>
        <v>0</v>
      </c>
    </row>
    <row r="1989" spans="1:7" ht="16.5" customHeight="1" x14ac:dyDescent="0.2">
      <c r="A1989" s="578"/>
      <c r="B1989" s="418">
        <f t="shared" si="209"/>
        <v>0</v>
      </c>
      <c r="C1989" s="424"/>
      <c r="D1989" s="425"/>
      <c r="E1989" s="429"/>
      <c r="F1989" s="468">
        <f>IF(C1989="",0,D1975)</f>
        <v>0</v>
      </c>
      <c r="G1989" s="426">
        <f t="shared" si="210"/>
        <v>0</v>
      </c>
    </row>
    <row r="1990" spans="1:7" ht="16.5" customHeight="1" x14ac:dyDescent="0.2">
      <c r="A1990" s="169"/>
      <c r="B1990" s="156"/>
      <c r="C1990" s="160"/>
      <c r="D1990" s="156"/>
      <c r="E1990" s="157"/>
      <c r="F1990" s="166" t="s">
        <v>35</v>
      </c>
      <c r="G1990" s="431">
        <f>SUBTOTAL(9,G1980:G1989)</f>
        <v>0</v>
      </c>
    </row>
    <row r="1991" spans="1:7" ht="16.5" customHeight="1" x14ac:dyDescent="0.2">
      <c r="A1991" s="165"/>
      <c r="B1991" s="160"/>
      <c r="C1991" s="167" t="s">
        <v>821</v>
      </c>
      <c r="D1991" s="156"/>
      <c r="E1991" s="157"/>
      <c r="F1991" s="158"/>
      <c r="G1991" s="168"/>
    </row>
    <row r="1992" spans="1:7" ht="16.5" customHeight="1" x14ac:dyDescent="0.2">
      <c r="A1992" s="603" t="s">
        <v>681</v>
      </c>
      <c r="B1992" s="604"/>
      <c r="C1992" s="605" t="s">
        <v>0</v>
      </c>
      <c r="D1992" s="607" t="s">
        <v>32</v>
      </c>
      <c r="E1992" s="607" t="s">
        <v>1715</v>
      </c>
      <c r="F1992" s="609" t="s">
        <v>1054</v>
      </c>
      <c r="G1992" s="611" t="s">
        <v>34</v>
      </c>
    </row>
    <row r="1993" spans="1:7" ht="16.5" customHeight="1" x14ac:dyDescent="0.2">
      <c r="A1993" s="163" t="s">
        <v>682</v>
      </c>
      <c r="B1993" s="164" t="s">
        <v>683</v>
      </c>
      <c r="C1993" s="606"/>
      <c r="D1993" s="608"/>
      <c r="E1993" s="608"/>
      <c r="F1993" s="610"/>
      <c r="G1993" s="612"/>
    </row>
    <row r="1994" spans="1:7" ht="16.5" customHeight="1" x14ac:dyDescent="0.2">
      <c r="A1994" s="423" t="s">
        <v>1822</v>
      </c>
      <c r="B1994" s="418" t="str">
        <f t="shared" ref="B1994:B2000" si="211">IF(A1994=0,0,VLOOKUP(A1994,Tabla_Indices,2,FALSE))</f>
        <v>Oficial Especializado</v>
      </c>
      <c r="C1994" s="427" t="s">
        <v>1723</v>
      </c>
      <c r="D1994" s="425"/>
      <c r="E1994" s="429"/>
      <c r="F1994" s="419">
        <f>D1975</f>
        <v>0</v>
      </c>
      <c r="G1994" s="432">
        <f>IF(F1994=0,0,ROUND(D1994*E1994/F1994,2))</f>
        <v>0</v>
      </c>
    </row>
    <row r="1995" spans="1:7" ht="16.5" customHeight="1" x14ac:dyDescent="0.2">
      <c r="A1995" s="423" t="s">
        <v>1823</v>
      </c>
      <c r="B1995" s="418" t="str">
        <f t="shared" si="211"/>
        <v xml:space="preserve">Oficial </v>
      </c>
      <c r="C1995" s="424" t="s">
        <v>1724</v>
      </c>
      <c r="D1995" s="425"/>
      <c r="E1995" s="429"/>
      <c r="F1995" s="419">
        <f>D1975</f>
        <v>0</v>
      </c>
      <c r="G1995" s="432">
        <f t="shared" ref="G1995:G2000" si="212">IF(F1995=0,0,ROUND(D1995*E1995/F1995,2))</f>
        <v>0</v>
      </c>
    </row>
    <row r="1996" spans="1:7" ht="16.5" customHeight="1" x14ac:dyDescent="0.2">
      <c r="A1996" s="423" t="s">
        <v>1824</v>
      </c>
      <c r="B1996" s="418" t="str">
        <f t="shared" si="211"/>
        <v>Ayudante</v>
      </c>
      <c r="C1996" s="424" t="s">
        <v>1725</v>
      </c>
      <c r="D1996" s="425"/>
      <c r="E1996" s="429"/>
      <c r="F1996" s="419">
        <f>D1975</f>
        <v>0</v>
      </c>
      <c r="G1996" s="432">
        <f t="shared" si="212"/>
        <v>0</v>
      </c>
    </row>
    <row r="1997" spans="1:7" ht="16.5" customHeight="1" x14ac:dyDescent="0.2">
      <c r="A1997" s="423" t="s">
        <v>1824</v>
      </c>
      <c r="B1997" s="418" t="str">
        <f t="shared" si="211"/>
        <v>Ayudante</v>
      </c>
      <c r="C1997" s="424" t="s">
        <v>825</v>
      </c>
      <c r="D1997" s="425"/>
      <c r="E1997" s="429"/>
      <c r="F1997" s="419">
        <f>D1975</f>
        <v>0</v>
      </c>
      <c r="G1997" s="432">
        <f t="shared" si="212"/>
        <v>0</v>
      </c>
    </row>
    <row r="1998" spans="1:7" ht="16.5" customHeight="1" x14ac:dyDescent="0.2">
      <c r="A1998" s="423"/>
      <c r="B1998" s="418">
        <f t="shared" si="211"/>
        <v>0</v>
      </c>
      <c r="C1998" s="424"/>
      <c r="D1998" s="425"/>
      <c r="E1998" s="429"/>
      <c r="F1998" s="419"/>
      <c r="G1998" s="432">
        <f t="shared" si="212"/>
        <v>0</v>
      </c>
    </row>
    <row r="1999" spans="1:7" ht="16.5" customHeight="1" x14ac:dyDescent="0.2">
      <c r="A1999" s="423" t="s">
        <v>1825</v>
      </c>
      <c r="B1999" s="418" t="str">
        <f t="shared" si="211"/>
        <v>Sereno</v>
      </c>
      <c r="C1999" s="424" t="s">
        <v>1726</v>
      </c>
      <c r="D1999" s="433"/>
      <c r="E1999" s="571"/>
      <c r="F1999" s="419">
        <f>D1975</f>
        <v>0</v>
      </c>
      <c r="G1999" s="432">
        <f t="shared" si="212"/>
        <v>0</v>
      </c>
    </row>
    <row r="2000" spans="1:7" ht="16.5" customHeight="1" x14ac:dyDescent="0.2">
      <c r="A2000" s="423"/>
      <c r="B2000" s="418">
        <f t="shared" si="211"/>
        <v>0</v>
      </c>
      <c r="C2000" s="418"/>
      <c r="D2000" s="469"/>
      <c r="E2000" s="419"/>
      <c r="F2000" s="419">
        <f>D1975</f>
        <v>0</v>
      </c>
      <c r="G2000" s="432">
        <f t="shared" si="212"/>
        <v>0</v>
      </c>
    </row>
    <row r="2001" spans="1:7" ht="16.5" customHeight="1" x14ac:dyDescent="0.2">
      <c r="A2001" s="169"/>
      <c r="B2001" s="156"/>
      <c r="C2001" s="160"/>
      <c r="D2001" s="156"/>
      <c r="E2001" s="157"/>
      <c r="F2001" s="166" t="s">
        <v>36</v>
      </c>
      <c r="G2001" s="434">
        <f>SUBTOTAL(9,G1994:G2000)</f>
        <v>0</v>
      </c>
    </row>
    <row r="2002" spans="1:7" ht="16.5" customHeight="1" x14ac:dyDescent="0.2">
      <c r="A2002" s="165"/>
      <c r="B2002" s="160"/>
      <c r="C2002" s="167" t="s">
        <v>1705</v>
      </c>
      <c r="D2002" s="156"/>
      <c r="E2002" s="157"/>
      <c r="F2002" s="158"/>
      <c r="G2002" s="168"/>
    </row>
    <row r="2003" spans="1:7" ht="16.5" customHeight="1" x14ac:dyDescent="0.2">
      <c r="A2003" s="603" t="s">
        <v>681</v>
      </c>
      <c r="B2003" s="604"/>
      <c r="C2003" s="605" t="s">
        <v>0</v>
      </c>
      <c r="D2003" s="605" t="s">
        <v>31</v>
      </c>
      <c r="E2003" s="607" t="s">
        <v>32</v>
      </c>
      <c r="F2003" s="609" t="s">
        <v>33</v>
      </c>
      <c r="G2003" s="611" t="s">
        <v>34</v>
      </c>
    </row>
    <row r="2004" spans="1:7" ht="16.5" customHeight="1" x14ac:dyDescent="0.2">
      <c r="A2004" s="163" t="s">
        <v>682</v>
      </c>
      <c r="B2004" s="164" t="s">
        <v>683</v>
      </c>
      <c r="C2004" s="606"/>
      <c r="D2004" s="606"/>
      <c r="E2004" s="608"/>
      <c r="F2004" s="610"/>
      <c r="G2004" s="612"/>
    </row>
    <row r="2005" spans="1:7" ht="16.5" customHeight="1" x14ac:dyDescent="0.2">
      <c r="A2005" s="423"/>
      <c r="B2005" s="418">
        <f t="shared" ref="B2005:B2015" si="213">IF(A2005=0,0,VLOOKUP(A2005,Tabla_Indices,2,FALSE))</f>
        <v>0</v>
      </c>
      <c r="C2005" s="424"/>
      <c r="D2005" s="425"/>
      <c r="E2005" s="429"/>
      <c r="F2005" s="430"/>
      <c r="G2005" s="432">
        <f>ROUND(E2005*F2005,2)</f>
        <v>0</v>
      </c>
    </row>
    <row r="2006" spans="1:7" ht="16.5" customHeight="1" x14ac:dyDescent="0.2">
      <c r="A2006" s="423"/>
      <c r="B2006" s="418">
        <f t="shared" si="213"/>
        <v>0</v>
      </c>
      <c r="C2006" s="424"/>
      <c r="D2006" s="425"/>
      <c r="E2006" s="429"/>
      <c r="F2006" s="430"/>
      <c r="G2006" s="432">
        <f t="shared" ref="G2006:G2015" si="214">ROUND(E2006*F2006,2)</f>
        <v>0</v>
      </c>
    </row>
    <row r="2007" spans="1:7" ht="16.5" customHeight="1" x14ac:dyDescent="0.2">
      <c r="A2007" s="423"/>
      <c r="B2007" s="418">
        <f t="shared" si="213"/>
        <v>0</v>
      </c>
      <c r="C2007" s="424"/>
      <c r="D2007" s="425"/>
      <c r="E2007" s="429"/>
      <c r="F2007" s="430"/>
      <c r="G2007" s="432">
        <f t="shared" si="214"/>
        <v>0</v>
      </c>
    </row>
    <row r="2008" spans="1:7" ht="16.5" customHeight="1" x14ac:dyDescent="0.2">
      <c r="A2008" s="423"/>
      <c r="B2008" s="418">
        <f t="shared" si="213"/>
        <v>0</v>
      </c>
      <c r="C2008" s="424"/>
      <c r="D2008" s="425"/>
      <c r="E2008" s="429"/>
      <c r="F2008" s="430"/>
      <c r="G2008" s="432">
        <f t="shared" si="214"/>
        <v>0</v>
      </c>
    </row>
    <row r="2009" spans="1:7" ht="16.5" customHeight="1" x14ac:dyDescent="0.2">
      <c r="A2009" s="423"/>
      <c r="B2009" s="418">
        <f t="shared" si="213"/>
        <v>0</v>
      </c>
      <c r="C2009" s="424"/>
      <c r="D2009" s="425"/>
      <c r="E2009" s="429"/>
      <c r="F2009" s="430"/>
      <c r="G2009" s="432">
        <f t="shared" si="214"/>
        <v>0</v>
      </c>
    </row>
    <row r="2010" spans="1:7" ht="16.5" customHeight="1" x14ac:dyDescent="0.2">
      <c r="A2010" s="423"/>
      <c r="B2010" s="418">
        <f t="shared" si="213"/>
        <v>0</v>
      </c>
      <c r="C2010" s="424"/>
      <c r="D2010" s="425"/>
      <c r="E2010" s="435"/>
      <c r="F2010" s="430"/>
      <c r="G2010" s="432">
        <f t="shared" si="214"/>
        <v>0</v>
      </c>
    </row>
    <row r="2011" spans="1:7" ht="16.5" customHeight="1" x14ac:dyDescent="0.2">
      <c r="A2011" s="423"/>
      <c r="B2011" s="418">
        <f t="shared" si="213"/>
        <v>0</v>
      </c>
      <c r="C2011" s="424"/>
      <c r="D2011" s="425"/>
      <c r="E2011" s="429"/>
      <c r="F2011" s="430"/>
      <c r="G2011" s="432">
        <f t="shared" si="214"/>
        <v>0</v>
      </c>
    </row>
    <row r="2012" spans="1:7" ht="16.5" customHeight="1" x14ac:dyDescent="0.2">
      <c r="A2012" s="423"/>
      <c r="B2012" s="418">
        <f t="shared" si="213"/>
        <v>0</v>
      </c>
      <c r="C2012" s="424"/>
      <c r="D2012" s="425"/>
      <c r="E2012" s="429"/>
      <c r="F2012" s="430"/>
      <c r="G2012" s="432">
        <f t="shared" si="214"/>
        <v>0</v>
      </c>
    </row>
    <row r="2013" spans="1:7" ht="16.5" customHeight="1" x14ac:dyDescent="0.2">
      <c r="A2013" s="423"/>
      <c r="B2013" s="418">
        <f t="shared" si="213"/>
        <v>0</v>
      </c>
      <c r="C2013" s="424"/>
      <c r="D2013" s="425"/>
      <c r="E2013" s="429"/>
      <c r="F2013" s="430"/>
      <c r="G2013" s="432">
        <f t="shared" si="214"/>
        <v>0</v>
      </c>
    </row>
    <row r="2014" spans="1:7" ht="16.5" customHeight="1" x14ac:dyDescent="0.2">
      <c r="A2014" s="423"/>
      <c r="B2014" s="418">
        <f t="shared" si="213"/>
        <v>0</v>
      </c>
      <c r="C2014" s="424"/>
      <c r="D2014" s="425"/>
      <c r="E2014" s="429"/>
      <c r="F2014" s="430"/>
      <c r="G2014" s="432">
        <f t="shared" si="214"/>
        <v>0</v>
      </c>
    </row>
    <row r="2015" spans="1:7" ht="16.5" customHeight="1" x14ac:dyDescent="0.2">
      <c r="A2015" s="423"/>
      <c r="B2015" s="418">
        <f t="shared" si="213"/>
        <v>0</v>
      </c>
      <c r="C2015" s="424"/>
      <c r="D2015" s="425"/>
      <c r="E2015" s="429"/>
      <c r="F2015" s="430"/>
      <c r="G2015" s="432">
        <f t="shared" si="214"/>
        <v>0</v>
      </c>
    </row>
    <row r="2016" spans="1:7" ht="16.5" customHeight="1" x14ac:dyDescent="0.2">
      <c r="A2016" s="165"/>
      <c r="B2016" s="160"/>
      <c r="C2016" s="160"/>
      <c r="D2016" s="156"/>
      <c r="E2016" s="157"/>
      <c r="F2016" s="166" t="s">
        <v>37</v>
      </c>
      <c r="G2016" s="436">
        <f>SUBTOTAL(9,G2005:G2015)</f>
        <v>0</v>
      </c>
    </row>
    <row r="2017" spans="1:7" ht="16.5" customHeight="1" x14ac:dyDescent="0.2">
      <c r="A2017" s="165"/>
      <c r="B2017" s="160"/>
      <c r="C2017" s="167" t="s">
        <v>1706</v>
      </c>
      <c r="D2017" s="156"/>
      <c r="E2017" s="157"/>
      <c r="F2017" s="158"/>
      <c r="G2017" s="168"/>
    </row>
    <row r="2018" spans="1:7" ht="16.5" customHeight="1" x14ac:dyDescent="0.2">
      <c r="A2018" s="603" t="s">
        <v>681</v>
      </c>
      <c r="B2018" s="604"/>
      <c r="C2018" s="605" t="s">
        <v>0</v>
      </c>
      <c r="D2018" s="605" t="s">
        <v>31</v>
      </c>
      <c r="E2018" s="607" t="s">
        <v>32</v>
      </c>
      <c r="F2018" s="609" t="s">
        <v>33</v>
      </c>
      <c r="G2018" s="611" t="s">
        <v>34</v>
      </c>
    </row>
    <row r="2019" spans="1:7" ht="16.5" customHeight="1" x14ac:dyDescent="0.2">
      <c r="A2019" s="163" t="s">
        <v>682</v>
      </c>
      <c r="B2019" s="164" t="s">
        <v>683</v>
      </c>
      <c r="C2019" s="606"/>
      <c r="D2019" s="606"/>
      <c r="E2019" s="608"/>
      <c r="F2019" s="610"/>
      <c r="G2019" s="612"/>
    </row>
    <row r="2020" spans="1:7" ht="16.5" customHeight="1" x14ac:dyDescent="0.2">
      <c r="A2020" s="423"/>
      <c r="B2020" s="418">
        <f>IF(A2020=0,0,VLOOKUP(A2020,Tabla_Indices,2,FALSE))</f>
        <v>0</v>
      </c>
      <c r="C2020" s="424"/>
      <c r="D2020" s="425"/>
      <c r="E2020" s="429"/>
      <c r="F2020" s="430"/>
      <c r="G2020" s="432">
        <f>ROUND(E2020*F2020,2)</f>
        <v>0</v>
      </c>
    </row>
    <row r="2021" spans="1:7" ht="16.5" customHeight="1" x14ac:dyDescent="0.2">
      <c r="A2021" s="423"/>
      <c r="B2021" s="418">
        <f>IF(A2021=0,0,VLOOKUP(A2021,Tabla_Indices,2,FALSE))</f>
        <v>0</v>
      </c>
      <c r="C2021" s="424"/>
      <c r="D2021" s="425"/>
      <c r="E2021" s="435"/>
      <c r="F2021" s="430"/>
      <c r="G2021" s="432">
        <f t="shared" ref="G2021" si="215">ROUND(E2021*F2021,2)</f>
        <v>0</v>
      </c>
    </row>
    <row r="2022" spans="1:7" ht="16.5" customHeight="1" x14ac:dyDescent="0.2">
      <c r="A2022" s="165"/>
      <c r="B2022" s="160"/>
      <c r="C2022" s="160"/>
      <c r="D2022" s="156"/>
      <c r="E2022" s="157"/>
      <c r="F2022" s="166" t="s">
        <v>1707</v>
      </c>
      <c r="G2022" s="436">
        <f>SUBTOTAL(9,G2020:G2021)</f>
        <v>0</v>
      </c>
    </row>
    <row r="2023" spans="1:7" ht="16.5" customHeight="1" thickBot="1" x14ac:dyDescent="0.25">
      <c r="A2023" s="170"/>
      <c r="B2023" s="171"/>
      <c r="C2023" s="172"/>
      <c r="D2023" s="171"/>
      <c r="E2023" s="173"/>
      <c r="F2023" s="174"/>
      <c r="G2023" s="175"/>
    </row>
    <row r="2024" spans="1:7" ht="16.5" customHeight="1" thickBot="1" x14ac:dyDescent="0.25">
      <c r="A2024" s="202">
        <f>B1957</f>
        <v>27</v>
      </c>
      <c r="B2024" s="201">
        <f>C1957</f>
        <v>0</v>
      </c>
      <c r="C2024" s="225"/>
      <c r="D2024" s="225" t="s">
        <v>38</v>
      </c>
      <c r="E2024" s="226"/>
      <c r="F2024" s="437" t="str">
        <f>CONCATENATE("$/",G1957)</f>
        <v>$/0</v>
      </c>
      <c r="G2024" s="438">
        <f>SUBTOTAL(9,G1980:G2023)</f>
        <v>0</v>
      </c>
    </row>
    <row r="2025" spans="1:7" ht="16.5" customHeight="1" thickTop="1" thickBot="1" x14ac:dyDescent="0.25"/>
    <row r="2026" spans="1:7" ht="16.5" customHeight="1" thickTop="1" x14ac:dyDescent="0.2">
      <c r="A2026" s="613" t="s">
        <v>40</v>
      </c>
      <c r="B2026" s="614"/>
      <c r="C2026" s="614"/>
      <c r="D2026" s="614"/>
      <c r="E2026" s="614"/>
      <c r="F2026" s="614"/>
      <c r="G2026" s="615"/>
    </row>
    <row r="2027" spans="1:7" ht="16.5" customHeight="1" x14ac:dyDescent="0.2">
      <c r="A2027" s="146" t="s">
        <v>819</v>
      </c>
      <c r="B2027" s="147" t="str">
        <f>Comitente</f>
        <v>DIRECCIÓN PROVINCIAL DE VIALIDAD</v>
      </c>
      <c r="C2027" s="148"/>
      <c r="D2027" s="223"/>
      <c r="E2027" s="223"/>
      <c r="F2027" s="150"/>
      <c r="G2027" s="151"/>
    </row>
    <row r="2028" spans="1:7" ht="16.5" customHeight="1" x14ac:dyDescent="0.2">
      <c r="A2028" s="146" t="s">
        <v>820</v>
      </c>
      <c r="B2028" s="147">
        <f>Contratista</f>
        <v>0</v>
      </c>
      <c r="C2028" s="152"/>
      <c r="D2028" s="152"/>
      <c r="E2028" s="152"/>
      <c r="F2028" s="147"/>
      <c r="G2028" s="153"/>
    </row>
    <row r="2029" spans="1:7" ht="16.5" customHeight="1" x14ac:dyDescent="0.2">
      <c r="A2029" s="146" t="s">
        <v>28</v>
      </c>
      <c r="B2029" s="147">
        <f>Obra</f>
        <v>0</v>
      </c>
      <c r="C2029" s="152"/>
      <c r="D2029" s="152"/>
      <c r="E2029" s="152"/>
      <c r="F2029" s="147" t="s">
        <v>41</v>
      </c>
      <c r="G2029" s="153">
        <f>Fecha_Base</f>
        <v>0</v>
      </c>
    </row>
    <row r="2030" spans="1:7" ht="16.5" customHeight="1" x14ac:dyDescent="0.2">
      <c r="A2030" s="154" t="s">
        <v>818</v>
      </c>
      <c r="B2030" s="155">
        <f>Ubicación</f>
        <v>0</v>
      </c>
      <c r="C2030" s="155"/>
      <c r="D2030" s="156"/>
      <c r="E2030" s="157"/>
      <c r="F2030" s="158"/>
      <c r="G2030" s="159"/>
    </row>
    <row r="2031" spans="1:7" ht="16.5" customHeight="1" x14ac:dyDescent="0.2">
      <c r="A2031" s="154" t="s">
        <v>42</v>
      </c>
      <c r="B2031" s="470"/>
      <c r="C2031" s="160" t="str">
        <f>IF(B2031="","",VLOOKUP(B2031,Tabla_CyP,2,FALSE))</f>
        <v/>
      </c>
      <c r="E2031" s="157"/>
      <c r="F2031" s="158"/>
      <c r="G2031" s="159"/>
    </row>
    <row r="2032" spans="1:7" ht="16.5" customHeight="1" x14ac:dyDescent="0.2">
      <c r="A2032" s="154" t="s">
        <v>29</v>
      </c>
      <c r="B2032" s="570">
        <v>28</v>
      </c>
      <c r="C2032" s="160">
        <f>IF(B2032=0,"",VLOOKUP(B2032,Tabla_CyP,2,FALSE))</f>
        <v>0</v>
      </c>
      <c r="D2032" s="156"/>
      <c r="E2032" s="157"/>
      <c r="F2032" s="155" t="s">
        <v>30</v>
      </c>
      <c r="G2032" s="161">
        <f>IF(B2032=0,"",VLOOKUP(B2032,Tabla_CyP,4,FALSE))</f>
        <v>0</v>
      </c>
    </row>
    <row r="2033" spans="1:7" ht="16.5" customHeight="1" x14ac:dyDescent="0.2">
      <c r="A2033" s="154"/>
      <c r="B2033" s="155"/>
      <c r="C2033" s="160"/>
      <c r="D2033" s="156"/>
      <c r="E2033" s="157"/>
      <c r="F2033" s="160"/>
      <c r="G2033" s="162"/>
    </row>
    <row r="2034" spans="1:7" ht="16.5" customHeight="1" x14ac:dyDescent="0.2">
      <c r="A2034" s="412"/>
      <c r="B2034" s="149"/>
      <c r="C2034" s="413" t="s">
        <v>1695</v>
      </c>
      <c r="D2034" s="149"/>
      <c r="E2034" s="149"/>
      <c r="F2034" s="149"/>
      <c r="G2034" s="414"/>
    </row>
    <row r="2035" spans="1:7" ht="16.5" customHeight="1" x14ac:dyDescent="0.2">
      <c r="A2035" s="154"/>
      <c r="B2035" s="215"/>
      <c r="C2035" s="160"/>
      <c r="D2035" s="156"/>
      <c r="E2035" s="157"/>
      <c r="F2035" s="155"/>
      <c r="G2035" s="161"/>
    </row>
    <row r="2036" spans="1:7" ht="16.5" customHeight="1" x14ac:dyDescent="0.2">
      <c r="A2036" s="154"/>
      <c r="B2036" s="215"/>
      <c r="C2036" s="415" t="s">
        <v>1696</v>
      </c>
      <c r="D2036" s="416" t="s">
        <v>32</v>
      </c>
      <c r="E2036" s="416" t="s">
        <v>1697</v>
      </c>
      <c r="F2036" s="416" t="s">
        <v>1698</v>
      </c>
      <c r="G2036" s="417" t="s">
        <v>1699</v>
      </c>
    </row>
    <row r="2037" spans="1:7" ht="16.5" customHeight="1" x14ac:dyDescent="0.2">
      <c r="A2037" s="154"/>
      <c r="B2037" s="215"/>
      <c r="C2037" s="424"/>
      <c r="D2037" s="429"/>
      <c r="E2037" s="467"/>
      <c r="F2037" s="430"/>
      <c r="G2037" s="420">
        <f>ROUND(D2037*F2037,2)</f>
        <v>0</v>
      </c>
    </row>
    <row r="2038" spans="1:7" ht="16.5" customHeight="1" x14ac:dyDescent="0.2">
      <c r="A2038" s="154"/>
      <c r="B2038" s="215"/>
      <c r="C2038" s="424"/>
      <c r="D2038" s="429"/>
      <c r="E2038" s="467"/>
      <c r="F2038" s="430"/>
      <c r="G2038" s="420">
        <f>ROUND(D2038*F2038,2)</f>
        <v>0</v>
      </c>
    </row>
    <row r="2039" spans="1:7" ht="16.5" customHeight="1" x14ac:dyDescent="0.2">
      <c r="A2039" s="154"/>
      <c r="B2039" s="215"/>
      <c r="C2039" s="424"/>
      <c r="D2039" s="429"/>
      <c r="E2039" s="467"/>
      <c r="F2039" s="430"/>
      <c r="G2039" s="420">
        <f>ROUND(D2039*F2039,2)</f>
        <v>0</v>
      </c>
    </row>
    <row r="2040" spans="1:7" ht="16.5" customHeight="1" x14ac:dyDescent="0.2">
      <c r="A2040" s="154"/>
      <c r="B2040" s="215"/>
      <c r="C2040" s="424"/>
      <c r="D2040" s="429"/>
      <c r="E2040" s="467"/>
      <c r="F2040" s="430"/>
      <c r="G2040" s="420">
        <f>ROUND(D2040*F2040,2)</f>
        <v>0</v>
      </c>
    </row>
    <row r="2041" spans="1:7" ht="16.5" customHeight="1" x14ac:dyDescent="0.2">
      <c r="A2041" s="154"/>
      <c r="B2041" s="215"/>
      <c r="C2041" s="424"/>
      <c r="D2041" s="429"/>
      <c r="E2041" s="467"/>
      <c r="F2041" s="430"/>
      <c r="G2041" s="420">
        <f t="shared" ref="G2041:G2046" si="216">ROUND(D2041*F2041,2)</f>
        <v>0</v>
      </c>
    </row>
    <row r="2042" spans="1:7" ht="16.5" customHeight="1" x14ac:dyDescent="0.2">
      <c r="A2042" s="154"/>
      <c r="B2042" s="215"/>
      <c r="C2042" s="424"/>
      <c r="D2042" s="429"/>
      <c r="E2042" s="467"/>
      <c r="F2042" s="430"/>
      <c r="G2042" s="420">
        <f t="shared" si="216"/>
        <v>0</v>
      </c>
    </row>
    <row r="2043" spans="1:7" ht="16.5" customHeight="1" x14ac:dyDescent="0.2">
      <c r="A2043" s="154"/>
      <c r="B2043" s="215"/>
      <c r="C2043" s="424"/>
      <c r="D2043" s="429"/>
      <c r="E2043" s="467"/>
      <c r="F2043" s="430"/>
      <c r="G2043" s="420">
        <f t="shared" si="216"/>
        <v>0</v>
      </c>
    </row>
    <row r="2044" spans="1:7" ht="16.5" customHeight="1" x14ac:dyDescent="0.2">
      <c r="A2044" s="154"/>
      <c r="B2044" s="215"/>
      <c r="C2044" s="424"/>
      <c r="D2044" s="429"/>
      <c r="E2044" s="467"/>
      <c r="F2044" s="430"/>
      <c r="G2044" s="420">
        <f t="shared" si="216"/>
        <v>0</v>
      </c>
    </row>
    <row r="2045" spans="1:7" ht="16.5" customHeight="1" x14ac:dyDescent="0.2">
      <c r="A2045" s="154"/>
      <c r="B2045" s="215"/>
      <c r="C2045" s="424"/>
      <c r="D2045" s="429"/>
      <c r="E2045" s="467"/>
      <c r="F2045" s="430"/>
      <c r="G2045" s="420">
        <f t="shared" si="216"/>
        <v>0</v>
      </c>
    </row>
    <row r="2046" spans="1:7" ht="16.5" customHeight="1" x14ac:dyDescent="0.2">
      <c r="A2046" s="154"/>
      <c r="B2046" s="215"/>
      <c r="C2046" s="424"/>
      <c r="D2046" s="429"/>
      <c r="E2046" s="467"/>
      <c r="F2046" s="430"/>
      <c r="G2046" s="420">
        <f t="shared" si="216"/>
        <v>0</v>
      </c>
    </row>
    <row r="2047" spans="1:7" ht="16.5" customHeight="1" thickBot="1" x14ac:dyDescent="0.25">
      <c r="A2047" s="154"/>
      <c r="B2047" s="215"/>
      <c r="C2047" s="160"/>
      <c r="E2047" s="222"/>
      <c r="F2047" s="155"/>
      <c r="G2047" s="161"/>
    </row>
    <row r="2048" spans="1:7" ht="16.5" customHeight="1" thickBot="1" x14ac:dyDescent="0.25">
      <c r="A2048" s="154"/>
      <c r="C2048" s="421" t="s">
        <v>1700</v>
      </c>
      <c r="E2048" s="222">
        <f>SUMPRODUCT(D2037:D2046,E2037:E2046)</f>
        <v>0</v>
      </c>
      <c r="F2048" s="155" t="s">
        <v>1701</v>
      </c>
      <c r="G2048" s="422">
        <f>SUM(G2037:G2046)</f>
        <v>0</v>
      </c>
    </row>
    <row r="2049" spans="1:7" ht="16.5" customHeight="1" x14ac:dyDescent="0.2">
      <c r="A2049" s="154"/>
      <c r="B2049" s="215"/>
      <c r="C2049" s="421"/>
      <c r="D2049" s="222"/>
      <c r="E2049" s="157"/>
      <c r="F2049" s="155"/>
      <c r="G2049" s="224"/>
    </row>
    <row r="2050" spans="1:7" ht="16.5" customHeight="1" x14ac:dyDescent="0.2">
      <c r="A2050" s="154"/>
      <c r="B2050" s="215"/>
      <c r="C2050" s="155" t="s">
        <v>1702</v>
      </c>
      <c r="D2050" s="425"/>
      <c r="E2050" s="559" t="str">
        <f>CONCATENATE(G2032,"/día")</f>
        <v>0/día</v>
      </c>
      <c r="F2050" s="155"/>
      <c r="G2050" s="161"/>
    </row>
    <row r="2051" spans="1:7" ht="16.5" customHeight="1" x14ac:dyDescent="0.2">
      <c r="A2051" s="154"/>
      <c r="B2051" s="215"/>
      <c r="C2051" s="160"/>
      <c r="D2051" s="156"/>
      <c r="E2051" s="157"/>
      <c r="F2051" s="155"/>
      <c r="G2051" s="161"/>
    </row>
    <row r="2052" spans="1:7" ht="16.5" customHeight="1" x14ac:dyDescent="0.2">
      <c r="A2052" s="603" t="s">
        <v>681</v>
      </c>
      <c r="B2052" s="604"/>
      <c r="C2052" s="605" t="s">
        <v>0</v>
      </c>
      <c r="D2052" s="607" t="s">
        <v>1703</v>
      </c>
      <c r="E2052" s="607" t="s">
        <v>1715</v>
      </c>
      <c r="F2052" s="609" t="s">
        <v>1054</v>
      </c>
      <c r="G2052" s="611" t="s">
        <v>34</v>
      </c>
    </row>
    <row r="2053" spans="1:7" ht="16.5" customHeight="1" x14ac:dyDescent="0.2">
      <c r="A2053" s="163" t="s">
        <v>682</v>
      </c>
      <c r="B2053" s="164" t="s">
        <v>683</v>
      </c>
      <c r="C2053" s="606"/>
      <c r="D2053" s="608"/>
      <c r="E2053" s="608"/>
      <c r="F2053" s="610"/>
      <c r="G2053" s="612"/>
    </row>
    <row r="2054" spans="1:7" ht="16.5" customHeight="1" x14ac:dyDescent="0.2">
      <c r="A2054" s="165"/>
      <c r="B2054" s="160"/>
      <c r="C2054" s="167" t="s">
        <v>1704</v>
      </c>
      <c r="D2054" s="157"/>
      <c r="E2054" s="157"/>
      <c r="F2054" s="160"/>
      <c r="G2054" s="168"/>
    </row>
    <row r="2055" spans="1:7" ht="16.5" customHeight="1" x14ac:dyDescent="0.2">
      <c r="A2055" s="578" t="s">
        <v>1806</v>
      </c>
      <c r="B2055" s="418" t="str">
        <f t="shared" ref="B2055:B2064" si="217">IF(A2055=0,0,VLOOKUP(A2055,Tabla_Indices,2,FALSE))</f>
        <v>Equipo - Amortización de equipo</v>
      </c>
      <c r="C2055" s="424" t="s">
        <v>1821</v>
      </c>
      <c r="D2055" s="579">
        <f>C_Amortización_Equipo</f>
        <v>0</v>
      </c>
      <c r="E2055" s="472"/>
      <c r="F2055" s="468">
        <f>IF(C2055="",0,D2050)</f>
        <v>0</v>
      </c>
      <c r="G2055" s="426">
        <f>IF(F2055=0,0,ROUND(E2055/F2055,2))</f>
        <v>0</v>
      </c>
    </row>
    <row r="2056" spans="1:7" ht="16.5" customHeight="1" x14ac:dyDescent="0.2">
      <c r="A2056" s="578" t="s">
        <v>1806</v>
      </c>
      <c r="B2056" s="418" t="str">
        <f t="shared" si="217"/>
        <v>Equipo - Amortización de equipo</v>
      </c>
      <c r="C2056" s="424" t="s">
        <v>1811</v>
      </c>
      <c r="D2056" s="579">
        <f>C_Interés_Equipo</f>
        <v>0</v>
      </c>
      <c r="E2056" s="472"/>
      <c r="F2056" s="468">
        <f>IF(C2056="",0,D2050)</f>
        <v>0</v>
      </c>
      <c r="G2056" s="426">
        <f t="shared" ref="G2056:G2064" si="218">IF(F2056=0,0,ROUND(E2056/F2056,2))</f>
        <v>0</v>
      </c>
    </row>
    <row r="2057" spans="1:7" ht="16.5" customHeight="1" x14ac:dyDescent="0.2">
      <c r="A2057" s="578" t="s">
        <v>1807</v>
      </c>
      <c r="B2057" s="418" t="str">
        <f t="shared" si="217"/>
        <v xml:space="preserve">Accesorios y repuestos para máquinas de uso especial                 </v>
      </c>
      <c r="C2057" s="428" t="s">
        <v>1721</v>
      </c>
      <c r="D2057" s="579">
        <f>C_Reparaciones_Repuestos_Equipos</f>
        <v>0</v>
      </c>
      <c r="E2057" s="472"/>
      <c r="F2057" s="468">
        <f>IF(C2057="",0,D2050)</f>
        <v>0</v>
      </c>
      <c r="G2057" s="426">
        <f t="shared" si="218"/>
        <v>0</v>
      </c>
    </row>
    <row r="2058" spans="1:7" ht="16.5" customHeight="1" x14ac:dyDescent="0.2">
      <c r="A2058" s="578" t="s">
        <v>1809</v>
      </c>
      <c r="B2058" s="418" t="str">
        <f t="shared" si="217"/>
        <v xml:space="preserve">Gas oil                                                                </v>
      </c>
      <c r="C2058" s="428" t="s">
        <v>982</v>
      </c>
      <c r="D2058" s="579">
        <f>C_Combustible_Equipos</f>
        <v>0</v>
      </c>
      <c r="E2058" s="472"/>
      <c r="F2058" s="468">
        <f>IF(C2058="",0,D2050)</f>
        <v>0</v>
      </c>
      <c r="G2058" s="426">
        <f t="shared" si="218"/>
        <v>0</v>
      </c>
    </row>
    <row r="2059" spans="1:7" ht="16.5" customHeight="1" x14ac:dyDescent="0.2">
      <c r="A2059" s="578" t="s">
        <v>1810</v>
      </c>
      <c r="B2059" s="418" t="str">
        <f t="shared" si="217"/>
        <v xml:space="preserve">Aceites lubricantes                                                    </v>
      </c>
      <c r="C2059" s="428" t="s">
        <v>1808</v>
      </c>
      <c r="D2059" s="579">
        <f>C_Lubricantes_Equipos</f>
        <v>0</v>
      </c>
      <c r="E2059" s="472"/>
      <c r="F2059" s="468">
        <f>IF(C2059="",0,D2050)</f>
        <v>0</v>
      </c>
      <c r="G2059" s="426">
        <f t="shared" si="218"/>
        <v>0</v>
      </c>
    </row>
    <row r="2060" spans="1:7" ht="16.5" customHeight="1" x14ac:dyDescent="0.2">
      <c r="A2060" s="578"/>
      <c r="B2060" s="418">
        <f t="shared" si="217"/>
        <v>0</v>
      </c>
      <c r="C2060" s="428"/>
      <c r="D2060" s="471"/>
      <c r="E2060" s="430"/>
      <c r="F2060" s="468">
        <f>IF(C2060="",0,D2050)</f>
        <v>0</v>
      </c>
      <c r="G2060" s="426">
        <f t="shared" si="218"/>
        <v>0</v>
      </c>
    </row>
    <row r="2061" spans="1:7" ht="16.5" customHeight="1" x14ac:dyDescent="0.2">
      <c r="A2061" s="578"/>
      <c r="B2061" s="418">
        <f t="shared" si="217"/>
        <v>0</v>
      </c>
      <c r="C2061" s="428"/>
      <c r="D2061" s="425"/>
      <c r="E2061" s="471"/>
      <c r="F2061" s="468">
        <f>IF(C2061="",0,D2050)</f>
        <v>0</v>
      </c>
      <c r="G2061" s="426">
        <f t="shared" si="218"/>
        <v>0</v>
      </c>
    </row>
    <row r="2062" spans="1:7" ht="16.5" customHeight="1" x14ac:dyDescent="0.2">
      <c r="A2062" s="578"/>
      <c r="B2062" s="418">
        <f t="shared" si="217"/>
        <v>0</v>
      </c>
      <c r="C2062" s="428"/>
      <c r="D2062" s="425"/>
      <c r="E2062" s="471"/>
      <c r="F2062" s="468">
        <f>IF(C2062="",0,D2050)</f>
        <v>0</v>
      </c>
      <c r="G2062" s="426">
        <f t="shared" si="218"/>
        <v>0</v>
      </c>
    </row>
    <row r="2063" spans="1:7" ht="16.5" customHeight="1" x14ac:dyDescent="0.2">
      <c r="A2063" s="578"/>
      <c r="B2063" s="418">
        <f t="shared" si="217"/>
        <v>0</v>
      </c>
      <c r="C2063" s="428"/>
      <c r="D2063" s="425"/>
      <c r="E2063" s="429"/>
      <c r="F2063" s="468">
        <f>IF(C2063="",0,D2050)</f>
        <v>0</v>
      </c>
      <c r="G2063" s="426">
        <f t="shared" si="218"/>
        <v>0</v>
      </c>
    </row>
    <row r="2064" spans="1:7" ht="16.5" customHeight="1" x14ac:dyDescent="0.2">
      <c r="A2064" s="578"/>
      <c r="B2064" s="418">
        <f t="shared" si="217"/>
        <v>0</v>
      </c>
      <c r="C2064" s="424"/>
      <c r="D2064" s="425"/>
      <c r="E2064" s="429"/>
      <c r="F2064" s="468">
        <f>IF(C2064="",0,D2050)</f>
        <v>0</v>
      </c>
      <c r="G2064" s="426">
        <f t="shared" si="218"/>
        <v>0</v>
      </c>
    </row>
    <row r="2065" spans="1:7" ht="16.5" customHeight="1" x14ac:dyDescent="0.2">
      <c r="A2065" s="169"/>
      <c r="B2065" s="156"/>
      <c r="C2065" s="160"/>
      <c r="D2065" s="156"/>
      <c r="E2065" s="157"/>
      <c r="F2065" s="166" t="s">
        <v>35</v>
      </c>
      <c r="G2065" s="431">
        <f>SUBTOTAL(9,G2055:G2064)</f>
        <v>0</v>
      </c>
    </row>
    <row r="2066" spans="1:7" ht="16.5" customHeight="1" x14ac:dyDescent="0.2">
      <c r="A2066" s="165"/>
      <c r="B2066" s="160"/>
      <c r="C2066" s="167" t="s">
        <v>821</v>
      </c>
      <c r="D2066" s="156"/>
      <c r="E2066" s="157"/>
      <c r="F2066" s="158"/>
      <c r="G2066" s="168"/>
    </row>
    <row r="2067" spans="1:7" ht="16.5" customHeight="1" x14ac:dyDescent="0.2">
      <c r="A2067" s="603" t="s">
        <v>681</v>
      </c>
      <c r="B2067" s="604"/>
      <c r="C2067" s="605" t="s">
        <v>0</v>
      </c>
      <c r="D2067" s="607" t="s">
        <v>32</v>
      </c>
      <c r="E2067" s="607" t="s">
        <v>1715</v>
      </c>
      <c r="F2067" s="609" t="s">
        <v>1054</v>
      </c>
      <c r="G2067" s="611" t="s">
        <v>34</v>
      </c>
    </row>
    <row r="2068" spans="1:7" ht="16.5" customHeight="1" x14ac:dyDescent="0.2">
      <c r="A2068" s="163" t="s">
        <v>682</v>
      </c>
      <c r="B2068" s="164" t="s">
        <v>683</v>
      </c>
      <c r="C2068" s="606"/>
      <c r="D2068" s="608"/>
      <c r="E2068" s="608"/>
      <c r="F2068" s="610"/>
      <c r="G2068" s="612"/>
    </row>
    <row r="2069" spans="1:7" ht="16.5" customHeight="1" x14ac:dyDescent="0.2">
      <c r="A2069" s="423" t="s">
        <v>1822</v>
      </c>
      <c r="B2069" s="418" t="str">
        <f t="shared" ref="B2069:B2075" si="219">IF(A2069=0,0,VLOOKUP(A2069,Tabla_Indices,2,FALSE))</f>
        <v>Oficial Especializado</v>
      </c>
      <c r="C2069" s="427" t="s">
        <v>1723</v>
      </c>
      <c r="D2069" s="425"/>
      <c r="E2069" s="429"/>
      <c r="F2069" s="419">
        <f>D2050</f>
        <v>0</v>
      </c>
      <c r="G2069" s="432">
        <f>IF(F2069=0,0,ROUND(D2069*E2069/F2069,2))</f>
        <v>0</v>
      </c>
    </row>
    <row r="2070" spans="1:7" ht="16.5" customHeight="1" x14ac:dyDescent="0.2">
      <c r="A2070" s="423" t="s">
        <v>1823</v>
      </c>
      <c r="B2070" s="418" t="str">
        <f t="shared" si="219"/>
        <v xml:space="preserve">Oficial </v>
      </c>
      <c r="C2070" s="424" t="s">
        <v>1724</v>
      </c>
      <c r="D2070" s="425"/>
      <c r="E2070" s="429"/>
      <c r="F2070" s="419">
        <f>D2050</f>
        <v>0</v>
      </c>
      <c r="G2070" s="432">
        <f t="shared" ref="G2070:G2075" si="220">IF(F2070=0,0,ROUND(D2070*E2070/F2070,2))</f>
        <v>0</v>
      </c>
    </row>
    <row r="2071" spans="1:7" ht="16.5" customHeight="1" x14ac:dyDescent="0.2">
      <c r="A2071" s="423" t="s">
        <v>1824</v>
      </c>
      <c r="B2071" s="418" t="str">
        <f t="shared" si="219"/>
        <v>Ayudante</v>
      </c>
      <c r="C2071" s="424" t="s">
        <v>1725</v>
      </c>
      <c r="D2071" s="425"/>
      <c r="E2071" s="429"/>
      <c r="F2071" s="419">
        <f>D2050</f>
        <v>0</v>
      </c>
      <c r="G2071" s="432">
        <f t="shared" si="220"/>
        <v>0</v>
      </c>
    </row>
    <row r="2072" spans="1:7" ht="16.5" customHeight="1" x14ac:dyDescent="0.2">
      <c r="A2072" s="423" t="s">
        <v>1824</v>
      </c>
      <c r="B2072" s="418" t="str">
        <f t="shared" si="219"/>
        <v>Ayudante</v>
      </c>
      <c r="C2072" s="424" t="s">
        <v>825</v>
      </c>
      <c r="D2072" s="425"/>
      <c r="E2072" s="429"/>
      <c r="F2072" s="419">
        <f>D2050</f>
        <v>0</v>
      </c>
      <c r="G2072" s="432">
        <f t="shared" si="220"/>
        <v>0</v>
      </c>
    </row>
    <row r="2073" spans="1:7" ht="16.5" customHeight="1" x14ac:dyDescent="0.2">
      <c r="A2073" s="423"/>
      <c r="B2073" s="418">
        <f t="shared" si="219"/>
        <v>0</v>
      </c>
      <c r="C2073" s="424"/>
      <c r="D2073" s="425"/>
      <c r="E2073" s="429"/>
      <c r="F2073" s="419"/>
      <c r="G2073" s="432">
        <f t="shared" si="220"/>
        <v>0</v>
      </c>
    </row>
    <row r="2074" spans="1:7" ht="16.5" customHeight="1" x14ac:dyDescent="0.2">
      <c r="A2074" s="423" t="s">
        <v>1825</v>
      </c>
      <c r="B2074" s="418" t="str">
        <f t="shared" si="219"/>
        <v>Sereno</v>
      </c>
      <c r="C2074" s="424" t="s">
        <v>1726</v>
      </c>
      <c r="D2074" s="433"/>
      <c r="E2074" s="571"/>
      <c r="F2074" s="419">
        <f>D2050</f>
        <v>0</v>
      </c>
      <c r="G2074" s="432">
        <f t="shared" si="220"/>
        <v>0</v>
      </c>
    </row>
    <row r="2075" spans="1:7" ht="16.5" customHeight="1" x14ac:dyDescent="0.2">
      <c r="A2075" s="423"/>
      <c r="B2075" s="418">
        <f t="shared" si="219"/>
        <v>0</v>
      </c>
      <c r="C2075" s="418"/>
      <c r="D2075" s="469"/>
      <c r="E2075" s="419"/>
      <c r="F2075" s="419">
        <f>D2050</f>
        <v>0</v>
      </c>
      <c r="G2075" s="432">
        <f t="shared" si="220"/>
        <v>0</v>
      </c>
    </row>
    <row r="2076" spans="1:7" ht="16.5" customHeight="1" x14ac:dyDescent="0.2">
      <c r="A2076" s="169"/>
      <c r="B2076" s="156"/>
      <c r="C2076" s="160"/>
      <c r="D2076" s="156"/>
      <c r="E2076" s="157"/>
      <c r="F2076" s="166" t="s">
        <v>36</v>
      </c>
      <c r="G2076" s="434">
        <f>SUBTOTAL(9,G2069:G2075)</f>
        <v>0</v>
      </c>
    </row>
    <row r="2077" spans="1:7" ht="16.5" customHeight="1" x14ac:dyDescent="0.2">
      <c r="A2077" s="165"/>
      <c r="B2077" s="160"/>
      <c r="C2077" s="167" t="s">
        <v>1705</v>
      </c>
      <c r="D2077" s="156"/>
      <c r="E2077" s="157"/>
      <c r="F2077" s="158"/>
      <c r="G2077" s="168"/>
    </row>
    <row r="2078" spans="1:7" ht="16.5" customHeight="1" x14ac:dyDescent="0.2">
      <c r="A2078" s="603" t="s">
        <v>681</v>
      </c>
      <c r="B2078" s="604"/>
      <c r="C2078" s="605" t="s">
        <v>0</v>
      </c>
      <c r="D2078" s="605" t="s">
        <v>31</v>
      </c>
      <c r="E2078" s="607" t="s">
        <v>32</v>
      </c>
      <c r="F2078" s="609" t="s">
        <v>33</v>
      </c>
      <c r="G2078" s="611" t="s">
        <v>34</v>
      </c>
    </row>
    <row r="2079" spans="1:7" ht="16.5" customHeight="1" x14ac:dyDescent="0.2">
      <c r="A2079" s="163" t="s">
        <v>682</v>
      </c>
      <c r="B2079" s="164" t="s">
        <v>683</v>
      </c>
      <c r="C2079" s="606"/>
      <c r="D2079" s="606"/>
      <c r="E2079" s="608"/>
      <c r="F2079" s="610"/>
      <c r="G2079" s="612"/>
    </row>
    <row r="2080" spans="1:7" ht="16.5" customHeight="1" x14ac:dyDescent="0.2">
      <c r="A2080" s="423"/>
      <c r="B2080" s="418">
        <f t="shared" ref="B2080:B2090" si="221">IF(A2080=0,0,VLOOKUP(A2080,Tabla_Indices,2,FALSE))</f>
        <v>0</v>
      </c>
      <c r="C2080" s="424"/>
      <c r="D2080" s="425"/>
      <c r="E2080" s="429"/>
      <c r="F2080" s="430"/>
      <c r="G2080" s="432">
        <f>ROUND(E2080*F2080,2)</f>
        <v>0</v>
      </c>
    </row>
    <row r="2081" spans="1:7" ht="16.5" customHeight="1" x14ac:dyDescent="0.2">
      <c r="A2081" s="423"/>
      <c r="B2081" s="418">
        <f t="shared" si="221"/>
        <v>0</v>
      </c>
      <c r="C2081" s="424"/>
      <c r="D2081" s="425"/>
      <c r="E2081" s="429"/>
      <c r="F2081" s="430"/>
      <c r="G2081" s="432">
        <f t="shared" ref="G2081:G2090" si="222">ROUND(E2081*F2081,2)</f>
        <v>0</v>
      </c>
    </row>
    <row r="2082" spans="1:7" ht="16.5" customHeight="1" x14ac:dyDescent="0.2">
      <c r="A2082" s="423"/>
      <c r="B2082" s="418">
        <f t="shared" si="221"/>
        <v>0</v>
      </c>
      <c r="C2082" s="424"/>
      <c r="D2082" s="425"/>
      <c r="E2082" s="429"/>
      <c r="F2082" s="430"/>
      <c r="G2082" s="432">
        <f t="shared" si="222"/>
        <v>0</v>
      </c>
    </row>
    <row r="2083" spans="1:7" ht="16.5" customHeight="1" x14ac:dyDescent="0.2">
      <c r="A2083" s="423"/>
      <c r="B2083" s="418">
        <f t="shared" si="221"/>
        <v>0</v>
      </c>
      <c r="C2083" s="424"/>
      <c r="D2083" s="425"/>
      <c r="E2083" s="429"/>
      <c r="F2083" s="430"/>
      <c r="G2083" s="432">
        <f t="shared" si="222"/>
        <v>0</v>
      </c>
    </row>
    <row r="2084" spans="1:7" ht="16.5" customHeight="1" x14ac:dyDescent="0.2">
      <c r="A2084" s="423"/>
      <c r="B2084" s="418">
        <f t="shared" si="221"/>
        <v>0</v>
      </c>
      <c r="C2084" s="424"/>
      <c r="D2084" s="425"/>
      <c r="E2084" s="429"/>
      <c r="F2084" s="430"/>
      <c r="G2084" s="432">
        <f t="shared" si="222"/>
        <v>0</v>
      </c>
    </row>
    <row r="2085" spans="1:7" ht="16.5" customHeight="1" x14ac:dyDescent="0.2">
      <c r="A2085" s="423"/>
      <c r="B2085" s="418">
        <f t="shared" si="221"/>
        <v>0</v>
      </c>
      <c r="C2085" s="424"/>
      <c r="D2085" s="425"/>
      <c r="E2085" s="435"/>
      <c r="F2085" s="430"/>
      <c r="G2085" s="432">
        <f t="shared" si="222"/>
        <v>0</v>
      </c>
    </row>
    <row r="2086" spans="1:7" ht="16.5" customHeight="1" x14ac:dyDescent="0.2">
      <c r="A2086" s="423"/>
      <c r="B2086" s="418">
        <f t="shared" si="221"/>
        <v>0</v>
      </c>
      <c r="C2086" s="424"/>
      <c r="D2086" s="425"/>
      <c r="E2086" s="429"/>
      <c r="F2086" s="430"/>
      <c r="G2086" s="432">
        <f t="shared" si="222"/>
        <v>0</v>
      </c>
    </row>
    <row r="2087" spans="1:7" ht="16.5" customHeight="1" x14ac:dyDescent="0.2">
      <c r="A2087" s="423"/>
      <c r="B2087" s="418">
        <f t="shared" si="221"/>
        <v>0</v>
      </c>
      <c r="C2087" s="424"/>
      <c r="D2087" s="425"/>
      <c r="E2087" s="429"/>
      <c r="F2087" s="430"/>
      <c r="G2087" s="432">
        <f t="shared" si="222"/>
        <v>0</v>
      </c>
    </row>
    <row r="2088" spans="1:7" ht="16.5" customHeight="1" x14ac:dyDescent="0.2">
      <c r="A2088" s="423"/>
      <c r="B2088" s="418">
        <f t="shared" si="221"/>
        <v>0</v>
      </c>
      <c r="C2088" s="424"/>
      <c r="D2088" s="425"/>
      <c r="E2088" s="429"/>
      <c r="F2088" s="430"/>
      <c r="G2088" s="432">
        <f t="shared" si="222"/>
        <v>0</v>
      </c>
    </row>
    <row r="2089" spans="1:7" ht="16.5" customHeight="1" x14ac:dyDescent="0.2">
      <c r="A2089" s="423"/>
      <c r="B2089" s="418">
        <f t="shared" si="221"/>
        <v>0</v>
      </c>
      <c r="C2089" s="424"/>
      <c r="D2089" s="425"/>
      <c r="E2089" s="429"/>
      <c r="F2089" s="430"/>
      <c r="G2089" s="432">
        <f t="shared" si="222"/>
        <v>0</v>
      </c>
    </row>
    <row r="2090" spans="1:7" ht="16.5" customHeight="1" x14ac:dyDescent="0.2">
      <c r="A2090" s="423"/>
      <c r="B2090" s="418">
        <f t="shared" si="221"/>
        <v>0</v>
      </c>
      <c r="C2090" s="424"/>
      <c r="D2090" s="425"/>
      <c r="E2090" s="429"/>
      <c r="F2090" s="430"/>
      <c r="G2090" s="432">
        <f t="shared" si="222"/>
        <v>0</v>
      </c>
    </row>
    <row r="2091" spans="1:7" ht="16.5" customHeight="1" x14ac:dyDescent="0.2">
      <c r="A2091" s="165"/>
      <c r="B2091" s="160"/>
      <c r="C2091" s="160"/>
      <c r="D2091" s="156"/>
      <c r="E2091" s="157"/>
      <c r="F2091" s="166" t="s">
        <v>37</v>
      </c>
      <c r="G2091" s="436">
        <f>SUBTOTAL(9,G2080:G2090)</f>
        <v>0</v>
      </c>
    </row>
    <row r="2092" spans="1:7" ht="16.5" customHeight="1" x14ac:dyDescent="0.2">
      <c r="A2092" s="165"/>
      <c r="B2092" s="160"/>
      <c r="C2092" s="167" t="s">
        <v>1706</v>
      </c>
      <c r="D2092" s="156"/>
      <c r="E2092" s="157"/>
      <c r="F2092" s="158"/>
      <c r="G2092" s="168"/>
    </row>
    <row r="2093" spans="1:7" ht="16.5" customHeight="1" x14ac:dyDescent="0.2">
      <c r="A2093" s="603" t="s">
        <v>681</v>
      </c>
      <c r="B2093" s="604"/>
      <c r="C2093" s="605" t="s">
        <v>0</v>
      </c>
      <c r="D2093" s="605" t="s">
        <v>31</v>
      </c>
      <c r="E2093" s="607" t="s">
        <v>32</v>
      </c>
      <c r="F2093" s="609" t="s">
        <v>33</v>
      </c>
      <c r="G2093" s="611" t="s">
        <v>34</v>
      </c>
    </row>
    <row r="2094" spans="1:7" ht="16.5" customHeight="1" x14ac:dyDescent="0.2">
      <c r="A2094" s="163" t="s">
        <v>682</v>
      </c>
      <c r="B2094" s="164" t="s">
        <v>683</v>
      </c>
      <c r="C2094" s="606"/>
      <c r="D2094" s="606"/>
      <c r="E2094" s="608"/>
      <c r="F2094" s="610"/>
      <c r="G2094" s="612"/>
    </row>
    <row r="2095" spans="1:7" ht="16.5" customHeight="1" x14ac:dyDescent="0.2">
      <c r="A2095" s="423"/>
      <c r="B2095" s="418">
        <f>IF(A2095=0,0,VLOOKUP(A2095,Tabla_Indices,2,FALSE))</f>
        <v>0</v>
      </c>
      <c r="C2095" s="424"/>
      <c r="D2095" s="425"/>
      <c r="E2095" s="429"/>
      <c r="F2095" s="430"/>
      <c r="G2095" s="432">
        <f>ROUND(E2095*F2095,2)</f>
        <v>0</v>
      </c>
    </row>
    <row r="2096" spans="1:7" ht="16.5" customHeight="1" x14ac:dyDescent="0.2">
      <c r="A2096" s="423"/>
      <c r="B2096" s="418">
        <f>IF(A2096=0,0,VLOOKUP(A2096,Tabla_Indices,2,FALSE))</f>
        <v>0</v>
      </c>
      <c r="C2096" s="424"/>
      <c r="D2096" s="425"/>
      <c r="E2096" s="435"/>
      <c r="F2096" s="430"/>
      <c r="G2096" s="432">
        <f t="shared" ref="G2096" si="223">ROUND(E2096*F2096,2)</f>
        <v>0</v>
      </c>
    </row>
    <row r="2097" spans="1:7" ht="16.5" customHeight="1" x14ac:dyDescent="0.2">
      <c r="A2097" s="165"/>
      <c r="B2097" s="160"/>
      <c r="C2097" s="160"/>
      <c r="D2097" s="156"/>
      <c r="E2097" s="157"/>
      <c r="F2097" s="166" t="s">
        <v>1707</v>
      </c>
      <c r="G2097" s="436">
        <f>SUBTOTAL(9,G2095:G2096)</f>
        <v>0</v>
      </c>
    </row>
    <row r="2098" spans="1:7" ht="16.5" customHeight="1" thickBot="1" x14ac:dyDescent="0.25">
      <c r="A2098" s="170"/>
      <c r="B2098" s="171"/>
      <c r="C2098" s="172"/>
      <c r="D2098" s="171"/>
      <c r="E2098" s="173"/>
      <c r="F2098" s="174"/>
      <c r="G2098" s="175"/>
    </row>
    <row r="2099" spans="1:7" ht="16.5" customHeight="1" thickBot="1" x14ac:dyDescent="0.25">
      <c r="A2099" s="202">
        <f>B2032</f>
        <v>28</v>
      </c>
      <c r="B2099" s="201">
        <f>C2032</f>
        <v>0</v>
      </c>
      <c r="C2099" s="225"/>
      <c r="D2099" s="225" t="s">
        <v>38</v>
      </c>
      <c r="E2099" s="226"/>
      <c r="F2099" s="437" t="str">
        <f>CONCATENATE("$/",G2032)</f>
        <v>$/0</v>
      </c>
      <c r="G2099" s="438">
        <f>SUBTOTAL(9,G2055:G2098)</f>
        <v>0</v>
      </c>
    </row>
    <row r="2100" spans="1:7" ht="16.5" customHeight="1" thickTop="1" thickBot="1" x14ac:dyDescent="0.25"/>
    <row r="2101" spans="1:7" ht="16.5" customHeight="1" thickTop="1" x14ac:dyDescent="0.2">
      <c r="A2101" s="613" t="s">
        <v>40</v>
      </c>
      <c r="B2101" s="614"/>
      <c r="C2101" s="614"/>
      <c r="D2101" s="614"/>
      <c r="E2101" s="614"/>
      <c r="F2101" s="614"/>
      <c r="G2101" s="615"/>
    </row>
    <row r="2102" spans="1:7" ht="16.5" customHeight="1" x14ac:dyDescent="0.2">
      <c r="A2102" s="146" t="s">
        <v>819</v>
      </c>
      <c r="B2102" s="147" t="str">
        <f>Comitente</f>
        <v>DIRECCIÓN PROVINCIAL DE VIALIDAD</v>
      </c>
      <c r="C2102" s="148"/>
      <c r="D2102" s="223"/>
      <c r="E2102" s="223"/>
      <c r="F2102" s="150"/>
      <c r="G2102" s="151"/>
    </row>
    <row r="2103" spans="1:7" ht="16.5" customHeight="1" x14ac:dyDescent="0.2">
      <c r="A2103" s="146" t="s">
        <v>820</v>
      </c>
      <c r="B2103" s="147">
        <f>Contratista</f>
        <v>0</v>
      </c>
      <c r="C2103" s="152"/>
      <c r="D2103" s="152"/>
      <c r="E2103" s="152"/>
      <c r="F2103" s="147"/>
      <c r="G2103" s="153"/>
    </row>
    <row r="2104" spans="1:7" ht="16.5" customHeight="1" x14ac:dyDescent="0.2">
      <c r="A2104" s="146" t="s">
        <v>28</v>
      </c>
      <c r="B2104" s="147">
        <f>Obra</f>
        <v>0</v>
      </c>
      <c r="C2104" s="152"/>
      <c r="D2104" s="152"/>
      <c r="E2104" s="152"/>
      <c r="F2104" s="147" t="s">
        <v>41</v>
      </c>
      <c r="G2104" s="153">
        <f>Fecha_Base</f>
        <v>0</v>
      </c>
    </row>
    <row r="2105" spans="1:7" ht="16.5" customHeight="1" x14ac:dyDescent="0.2">
      <c r="A2105" s="154" t="s">
        <v>818</v>
      </c>
      <c r="B2105" s="155">
        <f>Ubicación</f>
        <v>0</v>
      </c>
      <c r="C2105" s="155"/>
      <c r="D2105" s="156"/>
      <c r="E2105" s="157"/>
      <c r="F2105" s="158"/>
      <c r="G2105" s="159"/>
    </row>
    <row r="2106" spans="1:7" ht="16.5" customHeight="1" x14ac:dyDescent="0.2">
      <c r="A2106" s="154" t="s">
        <v>42</v>
      </c>
      <c r="B2106" s="470"/>
      <c r="C2106" s="160" t="str">
        <f>IF(B2106="","",VLOOKUP(B2106,Tabla_CyP,2,FALSE))</f>
        <v/>
      </c>
      <c r="E2106" s="157"/>
      <c r="F2106" s="158"/>
      <c r="G2106" s="159"/>
    </row>
    <row r="2107" spans="1:7" ht="16.5" customHeight="1" x14ac:dyDescent="0.2">
      <c r="A2107" s="154" t="s">
        <v>29</v>
      </c>
      <c r="B2107" s="570">
        <v>29</v>
      </c>
      <c r="C2107" s="160">
        <f>IF(B2107=0,"",VLOOKUP(B2107,Tabla_CyP,2,FALSE))</f>
        <v>0</v>
      </c>
      <c r="D2107" s="156"/>
      <c r="E2107" s="157"/>
      <c r="F2107" s="155" t="s">
        <v>30</v>
      </c>
      <c r="G2107" s="161">
        <f>IF(B2107=0,"",VLOOKUP(B2107,Tabla_CyP,4,FALSE))</f>
        <v>0</v>
      </c>
    </row>
    <row r="2108" spans="1:7" ht="16.5" customHeight="1" x14ac:dyDescent="0.2">
      <c r="A2108" s="154"/>
      <c r="B2108" s="155"/>
      <c r="C2108" s="160"/>
      <c r="D2108" s="156"/>
      <c r="E2108" s="157"/>
      <c r="F2108" s="160"/>
      <c r="G2108" s="162"/>
    </row>
    <row r="2109" spans="1:7" ht="16.5" customHeight="1" x14ac:dyDescent="0.2">
      <c r="A2109" s="412"/>
      <c r="B2109" s="149"/>
      <c r="C2109" s="413" t="s">
        <v>1695</v>
      </c>
      <c r="D2109" s="149"/>
      <c r="E2109" s="149"/>
      <c r="F2109" s="149"/>
      <c r="G2109" s="414"/>
    </row>
    <row r="2110" spans="1:7" ht="16.5" customHeight="1" x14ac:dyDescent="0.2">
      <c r="A2110" s="154"/>
      <c r="B2110" s="215"/>
      <c r="C2110" s="160"/>
      <c r="D2110" s="156"/>
      <c r="E2110" s="157"/>
      <c r="F2110" s="155"/>
      <c r="G2110" s="161"/>
    </row>
    <row r="2111" spans="1:7" ht="16.5" customHeight="1" x14ac:dyDescent="0.2">
      <c r="A2111" s="154"/>
      <c r="B2111" s="215"/>
      <c r="C2111" s="415" t="s">
        <v>1696</v>
      </c>
      <c r="D2111" s="416" t="s">
        <v>32</v>
      </c>
      <c r="E2111" s="416" t="s">
        <v>1697</v>
      </c>
      <c r="F2111" s="416" t="s">
        <v>1698</v>
      </c>
      <c r="G2111" s="417" t="s">
        <v>1699</v>
      </c>
    </row>
    <row r="2112" spans="1:7" ht="16.5" customHeight="1" x14ac:dyDescent="0.2">
      <c r="A2112" s="154"/>
      <c r="B2112" s="215"/>
      <c r="C2112" s="424"/>
      <c r="D2112" s="429"/>
      <c r="E2112" s="467"/>
      <c r="F2112" s="430"/>
      <c r="G2112" s="420">
        <f>ROUND(D2112*F2112,2)</f>
        <v>0</v>
      </c>
    </row>
    <row r="2113" spans="1:7" ht="16.5" customHeight="1" x14ac:dyDescent="0.2">
      <c r="A2113" s="154"/>
      <c r="B2113" s="215"/>
      <c r="C2113" s="424"/>
      <c r="D2113" s="429"/>
      <c r="E2113" s="467"/>
      <c r="F2113" s="430"/>
      <c r="G2113" s="420">
        <f>ROUND(D2113*F2113,2)</f>
        <v>0</v>
      </c>
    </row>
    <row r="2114" spans="1:7" ht="16.5" customHeight="1" x14ac:dyDescent="0.2">
      <c r="A2114" s="154"/>
      <c r="B2114" s="215"/>
      <c r="C2114" s="424"/>
      <c r="D2114" s="429"/>
      <c r="E2114" s="467"/>
      <c r="F2114" s="430"/>
      <c r="G2114" s="420">
        <f>ROUND(D2114*F2114,2)</f>
        <v>0</v>
      </c>
    </row>
    <row r="2115" spans="1:7" ht="16.5" customHeight="1" x14ac:dyDescent="0.2">
      <c r="A2115" s="154"/>
      <c r="B2115" s="215"/>
      <c r="C2115" s="424"/>
      <c r="D2115" s="429"/>
      <c r="E2115" s="467"/>
      <c r="F2115" s="430"/>
      <c r="G2115" s="420">
        <f>ROUND(D2115*F2115,2)</f>
        <v>0</v>
      </c>
    </row>
    <row r="2116" spans="1:7" ht="16.5" customHeight="1" x14ac:dyDescent="0.2">
      <c r="A2116" s="154"/>
      <c r="B2116" s="215"/>
      <c r="C2116" s="424"/>
      <c r="D2116" s="429"/>
      <c r="E2116" s="467"/>
      <c r="F2116" s="430"/>
      <c r="G2116" s="420">
        <f t="shared" ref="G2116:G2121" si="224">ROUND(D2116*F2116,2)</f>
        <v>0</v>
      </c>
    </row>
    <row r="2117" spans="1:7" ht="16.5" customHeight="1" x14ac:dyDescent="0.2">
      <c r="A2117" s="154"/>
      <c r="B2117" s="215"/>
      <c r="C2117" s="424"/>
      <c r="D2117" s="429"/>
      <c r="E2117" s="467"/>
      <c r="F2117" s="430"/>
      <c r="G2117" s="420">
        <f t="shared" si="224"/>
        <v>0</v>
      </c>
    </row>
    <row r="2118" spans="1:7" ht="16.5" customHeight="1" x14ac:dyDescent="0.2">
      <c r="A2118" s="154"/>
      <c r="B2118" s="215"/>
      <c r="C2118" s="424"/>
      <c r="D2118" s="429"/>
      <c r="E2118" s="467"/>
      <c r="F2118" s="430"/>
      <c r="G2118" s="420">
        <f t="shared" si="224"/>
        <v>0</v>
      </c>
    </row>
    <row r="2119" spans="1:7" ht="16.5" customHeight="1" x14ac:dyDescent="0.2">
      <c r="A2119" s="154"/>
      <c r="B2119" s="215"/>
      <c r="C2119" s="424"/>
      <c r="D2119" s="429"/>
      <c r="E2119" s="467"/>
      <c r="F2119" s="430"/>
      <c r="G2119" s="420">
        <f t="shared" si="224"/>
        <v>0</v>
      </c>
    </row>
    <row r="2120" spans="1:7" ht="16.5" customHeight="1" x14ac:dyDescent="0.2">
      <c r="A2120" s="154"/>
      <c r="B2120" s="215"/>
      <c r="C2120" s="424"/>
      <c r="D2120" s="429"/>
      <c r="E2120" s="467"/>
      <c r="F2120" s="430"/>
      <c r="G2120" s="420">
        <f t="shared" si="224"/>
        <v>0</v>
      </c>
    </row>
    <row r="2121" spans="1:7" ht="16.5" customHeight="1" x14ac:dyDescent="0.2">
      <c r="A2121" s="154"/>
      <c r="B2121" s="215"/>
      <c r="C2121" s="424"/>
      <c r="D2121" s="429"/>
      <c r="E2121" s="467"/>
      <c r="F2121" s="430"/>
      <c r="G2121" s="420">
        <f t="shared" si="224"/>
        <v>0</v>
      </c>
    </row>
    <row r="2122" spans="1:7" ht="16.5" customHeight="1" thickBot="1" x14ac:dyDescent="0.25">
      <c r="A2122" s="154"/>
      <c r="B2122" s="215"/>
      <c r="C2122" s="160"/>
      <c r="E2122" s="222"/>
      <c r="F2122" s="155"/>
      <c r="G2122" s="161"/>
    </row>
    <row r="2123" spans="1:7" ht="16.5" customHeight="1" thickBot="1" x14ac:dyDescent="0.25">
      <c r="A2123" s="154"/>
      <c r="C2123" s="421" t="s">
        <v>1700</v>
      </c>
      <c r="E2123" s="222">
        <f>SUMPRODUCT(D2112:D2121,E2112:E2121)</f>
        <v>0</v>
      </c>
      <c r="F2123" s="155" t="s">
        <v>1701</v>
      </c>
      <c r="G2123" s="422">
        <f>SUM(G2112:G2121)</f>
        <v>0</v>
      </c>
    </row>
    <row r="2124" spans="1:7" ht="16.5" customHeight="1" x14ac:dyDescent="0.2">
      <c r="A2124" s="154"/>
      <c r="B2124" s="215"/>
      <c r="C2124" s="421"/>
      <c r="D2124" s="222"/>
      <c r="E2124" s="157"/>
      <c r="F2124" s="155"/>
      <c r="G2124" s="224"/>
    </row>
    <row r="2125" spans="1:7" ht="16.5" customHeight="1" x14ac:dyDescent="0.2">
      <c r="A2125" s="154"/>
      <c r="B2125" s="215"/>
      <c r="C2125" s="155" t="s">
        <v>1702</v>
      </c>
      <c r="D2125" s="425"/>
      <c r="E2125" s="559" t="str">
        <f>CONCATENATE(G2107,"/día")</f>
        <v>0/día</v>
      </c>
      <c r="F2125" s="155"/>
      <c r="G2125" s="161"/>
    </row>
    <row r="2126" spans="1:7" ht="16.5" customHeight="1" x14ac:dyDescent="0.2">
      <c r="A2126" s="154"/>
      <c r="B2126" s="215"/>
      <c r="C2126" s="160"/>
      <c r="D2126" s="156"/>
      <c r="E2126" s="157"/>
      <c r="F2126" s="155"/>
      <c r="G2126" s="161"/>
    </row>
    <row r="2127" spans="1:7" ht="16.5" customHeight="1" x14ac:dyDescent="0.2">
      <c r="A2127" s="603" t="s">
        <v>681</v>
      </c>
      <c r="B2127" s="604"/>
      <c r="C2127" s="605" t="s">
        <v>0</v>
      </c>
      <c r="D2127" s="607" t="s">
        <v>1703</v>
      </c>
      <c r="E2127" s="607" t="s">
        <v>1715</v>
      </c>
      <c r="F2127" s="609" t="s">
        <v>1054</v>
      </c>
      <c r="G2127" s="611" t="s">
        <v>34</v>
      </c>
    </row>
    <row r="2128" spans="1:7" ht="16.5" customHeight="1" x14ac:dyDescent="0.2">
      <c r="A2128" s="163" t="s">
        <v>682</v>
      </c>
      <c r="B2128" s="164" t="s">
        <v>683</v>
      </c>
      <c r="C2128" s="606"/>
      <c r="D2128" s="608"/>
      <c r="E2128" s="608"/>
      <c r="F2128" s="610"/>
      <c r="G2128" s="612"/>
    </row>
    <row r="2129" spans="1:7" ht="16.5" customHeight="1" x14ac:dyDescent="0.2">
      <c r="A2129" s="165"/>
      <c r="B2129" s="160"/>
      <c r="C2129" s="167" t="s">
        <v>1704</v>
      </c>
      <c r="D2129" s="157"/>
      <c r="E2129" s="157"/>
      <c r="F2129" s="160"/>
      <c r="G2129" s="168"/>
    </row>
    <row r="2130" spans="1:7" ht="16.5" customHeight="1" x14ac:dyDescent="0.2">
      <c r="A2130" s="578" t="s">
        <v>1806</v>
      </c>
      <c r="B2130" s="418" t="str">
        <f t="shared" ref="B2130:B2139" si="225">IF(A2130=0,0,VLOOKUP(A2130,Tabla_Indices,2,FALSE))</f>
        <v>Equipo - Amortización de equipo</v>
      </c>
      <c r="C2130" s="424" t="s">
        <v>1821</v>
      </c>
      <c r="D2130" s="579">
        <f>C_Amortización_Equipo</f>
        <v>0</v>
      </c>
      <c r="E2130" s="472"/>
      <c r="F2130" s="468">
        <f>IF(C2130="",0,D2125)</f>
        <v>0</v>
      </c>
      <c r="G2130" s="426">
        <f>IF(F2130=0,0,ROUND(E2130/F2130,2))</f>
        <v>0</v>
      </c>
    </row>
    <row r="2131" spans="1:7" ht="16.5" customHeight="1" x14ac:dyDescent="0.2">
      <c r="A2131" s="578" t="s">
        <v>1806</v>
      </c>
      <c r="B2131" s="418" t="str">
        <f t="shared" si="225"/>
        <v>Equipo - Amortización de equipo</v>
      </c>
      <c r="C2131" s="424" t="s">
        <v>1811</v>
      </c>
      <c r="D2131" s="579">
        <f>C_Interés_Equipo</f>
        <v>0</v>
      </c>
      <c r="E2131" s="472"/>
      <c r="F2131" s="468">
        <f>IF(C2131="",0,D2125)</f>
        <v>0</v>
      </c>
      <c r="G2131" s="426">
        <f t="shared" ref="G2131:G2139" si="226">IF(F2131=0,0,ROUND(E2131/F2131,2))</f>
        <v>0</v>
      </c>
    </row>
    <row r="2132" spans="1:7" ht="16.5" customHeight="1" x14ac:dyDescent="0.2">
      <c r="A2132" s="578" t="s">
        <v>1807</v>
      </c>
      <c r="B2132" s="418" t="str">
        <f t="shared" si="225"/>
        <v xml:space="preserve">Accesorios y repuestos para máquinas de uso especial                 </v>
      </c>
      <c r="C2132" s="428" t="s">
        <v>1721</v>
      </c>
      <c r="D2132" s="579">
        <f>C_Reparaciones_Repuestos_Equipos</f>
        <v>0</v>
      </c>
      <c r="E2132" s="472"/>
      <c r="F2132" s="468">
        <f>IF(C2132="",0,D2125)</f>
        <v>0</v>
      </c>
      <c r="G2132" s="426">
        <f t="shared" si="226"/>
        <v>0</v>
      </c>
    </row>
    <row r="2133" spans="1:7" ht="16.5" customHeight="1" x14ac:dyDescent="0.2">
      <c r="A2133" s="578" t="s">
        <v>1809</v>
      </c>
      <c r="B2133" s="418" t="str">
        <f t="shared" si="225"/>
        <v xml:space="preserve">Gas oil                                                                </v>
      </c>
      <c r="C2133" s="428" t="s">
        <v>982</v>
      </c>
      <c r="D2133" s="579">
        <f>C_Combustible_Equipos</f>
        <v>0</v>
      </c>
      <c r="E2133" s="472"/>
      <c r="F2133" s="468">
        <f>IF(C2133="",0,D2125)</f>
        <v>0</v>
      </c>
      <c r="G2133" s="426">
        <f t="shared" si="226"/>
        <v>0</v>
      </c>
    </row>
    <row r="2134" spans="1:7" ht="16.5" customHeight="1" x14ac:dyDescent="0.2">
      <c r="A2134" s="578" t="s">
        <v>1810</v>
      </c>
      <c r="B2134" s="418" t="str">
        <f t="shared" si="225"/>
        <v xml:space="preserve">Aceites lubricantes                                                    </v>
      </c>
      <c r="C2134" s="428" t="s">
        <v>1808</v>
      </c>
      <c r="D2134" s="579">
        <f>C_Lubricantes_Equipos</f>
        <v>0</v>
      </c>
      <c r="E2134" s="472"/>
      <c r="F2134" s="468">
        <f>IF(C2134="",0,D2125)</f>
        <v>0</v>
      </c>
      <c r="G2134" s="426">
        <f t="shared" si="226"/>
        <v>0</v>
      </c>
    </row>
    <row r="2135" spans="1:7" ht="16.5" customHeight="1" x14ac:dyDescent="0.2">
      <c r="A2135" s="578"/>
      <c r="B2135" s="418">
        <f t="shared" si="225"/>
        <v>0</v>
      </c>
      <c r="C2135" s="428"/>
      <c r="D2135" s="471"/>
      <c r="E2135" s="430"/>
      <c r="F2135" s="468">
        <f>IF(C2135="",0,D2125)</f>
        <v>0</v>
      </c>
      <c r="G2135" s="426">
        <f t="shared" si="226"/>
        <v>0</v>
      </c>
    </row>
    <row r="2136" spans="1:7" ht="16.5" customHeight="1" x14ac:dyDescent="0.2">
      <c r="A2136" s="578"/>
      <c r="B2136" s="418">
        <f t="shared" si="225"/>
        <v>0</v>
      </c>
      <c r="C2136" s="428"/>
      <c r="D2136" s="425"/>
      <c r="E2136" s="471"/>
      <c r="F2136" s="468">
        <f>IF(C2136="",0,D2125)</f>
        <v>0</v>
      </c>
      <c r="G2136" s="426">
        <f t="shared" si="226"/>
        <v>0</v>
      </c>
    </row>
    <row r="2137" spans="1:7" ht="16.5" customHeight="1" x14ac:dyDescent="0.2">
      <c r="A2137" s="578"/>
      <c r="B2137" s="418">
        <f t="shared" si="225"/>
        <v>0</v>
      </c>
      <c r="C2137" s="428"/>
      <c r="D2137" s="425"/>
      <c r="E2137" s="471"/>
      <c r="F2137" s="468">
        <f>IF(C2137="",0,D2125)</f>
        <v>0</v>
      </c>
      <c r="G2137" s="426">
        <f t="shared" si="226"/>
        <v>0</v>
      </c>
    </row>
    <row r="2138" spans="1:7" ht="16.5" customHeight="1" x14ac:dyDescent="0.2">
      <c r="A2138" s="578"/>
      <c r="B2138" s="418">
        <f t="shared" si="225"/>
        <v>0</v>
      </c>
      <c r="C2138" s="428"/>
      <c r="D2138" s="425"/>
      <c r="E2138" s="429"/>
      <c r="F2138" s="468">
        <f>IF(C2138="",0,D2125)</f>
        <v>0</v>
      </c>
      <c r="G2138" s="426">
        <f t="shared" si="226"/>
        <v>0</v>
      </c>
    </row>
    <row r="2139" spans="1:7" ht="16.5" customHeight="1" x14ac:dyDescent="0.2">
      <c r="A2139" s="578"/>
      <c r="B2139" s="418">
        <f t="shared" si="225"/>
        <v>0</v>
      </c>
      <c r="C2139" s="424"/>
      <c r="D2139" s="425"/>
      <c r="E2139" s="429"/>
      <c r="F2139" s="468">
        <f>IF(C2139="",0,D2125)</f>
        <v>0</v>
      </c>
      <c r="G2139" s="426">
        <f t="shared" si="226"/>
        <v>0</v>
      </c>
    </row>
    <row r="2140" spans="1:7" ht="16.5" customHeight="1" x14ac:dyDescent="0.2">
      <c r="A2140" s="169"/>
      <c r="B2140" s="156"/>
      <c r="C2140" s="160"/>
      <c r="D2140" s="156"/>
      <c r="E2140" s="157"/>
      <c r="F2140" s="166" t="s">
        <v>35</v>
      </c>
      <c r="G2140" s="431">
        <f>SUBTOTAL(9,G2130:G2139)</f>
        <v>0</v>
      </c>
    </row>
    <row r="2141" spans="1:7" ht="16.5" customHeight="1" x14ac:dyDescent="0.2">
      <c r="A2141" s="165"/>
      <c r="B2141" s="160"/>
      <c r="C2141" s="167" t="s">
        <v>821</v>
      </c>
      <c r="D2141" s="156"/>
      <c r="E2141" s="157"/>
      <c r="F2141" s="158"/>
      <c r="G2141" s="168"/>
    </row>
    <row r="2142" spans="1:7" ht="16.5" customHeight="1" x14ac:dyDescent="0.2">
      <c r="A2142" s="603" t="s">
        <v>681</v>
      </c>
      <c r="B2142" s="604"/>
      <c r="C2142" s="605" t="s">
        <v>0</v>
      </c>
      <c r="D2142" s="607" t="s">
        <v>32</v>
      </c>
      <c r="E2142" s="607" t="s">
        <v>1715</v>
      </c>
      <c r="F2142" s="609" t="s">
        <v>1054</v>
      </c>
      <c r="G2142" s="611" t="s">
        <v>34</v>
      </c>
    </row>
    <row r="2143" spans="1:7" ht="16.5" customHeight="1" x14ac:dyDescent="0.2">
      <c r="A2143" s="163" t="s">
        <v>682</v>
      </c>
      <c r="B2143" s="164" t="s">
        <v>683</v>
      </c>
      <c r="C2143" s="606"/>
      <c r="D2143" s="608"/>
      <c r="E2143" s="608"/>
      <c r="F2143" s="610"/>
      <c r="G2143" s="612"/>
    </row>
    <row r="2144" spans="1:7" ht="16.5" customHeight="1" x14ac:dyDescent="0.2">
      <c r="A2144" s="423" t="s">
        <v>1822</v>
      </c>
      <c r="B2144" s="418" t="str">
        <f t="shared" ref="B2144:B2150" si="227">IF(A2144=0,0,VLOOKUP(A2144,Tabla_Indices,2,FALSE))</f>
        <v>Oficial Especializado</v>
      </c>
      <c r="C2144" s="427" t="s">
        <v>1723</v>
      </c>
      <c r="D2144" s="425"/>
      <c r="E2144" s="429"/>
      <c r="F2144" s="419">
        <f>D2125</f>
        <v>0</v>
      </c>
      <c r="G2144" s="432">
        <f>IF(F2144=0,0,ROUND(D2144*E2144/F2144,2))</f>
        <v>0</v>
      </c>
    </row>
    <row r="2145" spans="1:7" ht="16.5" customHeight="1" x14ac:dyDescent="0.2">
      <c r="A2145" s="423" t="s">
        <v>1823</v>
      </c>
      <c r="B2145" s="418" t="str">
        <f t="shared" si="227"/>
        <v xml:space="preserve">Oficial </v>
      </c>
      <c r="C2145" s="424" t="s">
        <v>1724</v>
      </c>
      <c r="D2145" s="425"/>
      <c r="E2145" s="429"/>
      <c r="F2145" s="419">
        <f>D2125</f>
        <v>0</v>
      </c>
      <c r="G2145" s="432">
        <f t="shared" ref="G2145:G2150" si="228">IF(F2145=0,0,ROUND(D2145*E2145/F2145,2))</f>
        <v>0</v>
      </c>
    </row>
    <row r="2146" spans="1:7" ht="16.5" customHeight="1" x14ac:dyDescent="0.2">
      <c r="A2146" s="423" t="s">
        <v>1824</v>
      </c>
      <c r="B2146" s="418" t="str">
        <f t="shared" si="227"/>
        <v>Ayudante</v>
      </c>
      <c r="C2146" s="424" t="s">
        <v>1725</v>
      </c>
      <c r="D2146" s="425"/>
      <c r="E2146" s="429"/>
      <c r="F2146" s="419">
        <f>D2125</f>
        <v>0</v>
      </c>
      <c r="G2146" s="432">
        <f t="shared" si="228"/>
        <v>0</v>
      </c>
    </row>
    <row r="2147" spans="1:7" ht="16.5" customHeight="1" x14ac:dyDescent="0.2">
      <c r="A2147" s="423" t="s">
        <v>1824</v>
      </c>
      <c r="B2147" s="418" t="str">
        <f t="shared" si="227"/>
        <v>Ayudante</v>
      </c>
      <c r="C2147" s="424" t="s">
        <v>825</v>
      </c>
      <c r="D2147" s="425"/>
      <c r="E2147" s="429"/>
      <c r="F2147" s="419">
        <f>D2125</f>
        <v>0</v>
      </c>
      <c r="G2147" s="432">
        <f t="shared" si="228"/>
        <v>0</v>
      </c>
    </row>
    <row r="2148" spans="1:7" ht="16.5" customHeight="1" x14ac:dyDescent="0.2">
      <c r="A2148" s="423"/>
      <c r="B2148" s="418">
        <f t="shared" si="227"/>
        <v>0</v>
      </c>
      <c r="C2148" s="424"/>
      <c r="D2148" s="425"/>
      <c r="E2148" s="429"/>
      <c r="F2148" s="419"/>
      <c r="G2148" s="432">
        <f t="shared" si="228"/>
        <v>0</v>
      </c>
    </row>
    <row r="2149" spans="1:7" ht="16.5" customHeight="1" x14ac:dyDescent="0.2">
      <c r="A2149" s="423" t="s">
        <v>1825</v>
      </c>
      <c r="B2149" s="418" t="str">
        <f t="shared" si="227"/>
        <v>Sereno</v>
      </c>
      <c r="C2149" s="424" t="s">
        <v>1726</v>
      </c>
      <c r="D2149" s="433"/>
      <c r="E2149" s="571"/>
      <c r="F2149" s="419">
        <f>D2125</f>
        <v>0</v>
      </c>
      <c r="G2149" s="432">
        <f t="shared" si="228"/>
        <v>0</v>
      </c>
    </row>
    <row r="2150" spans="1:7" ht="16.5" customHeight="1" x14ac:dyDescent="0.2">
      <c r="A2150" s="423"/>
      <c r="B2150" s="418">
        <f t="shared" si="227"/>
        <v>0</v>
      </c>
      <c r="C2150" s="418"/>
      <c r="D2150" s="469"/>
      <c r="E2150" s="419"/>
      <c r="F2150" s="419">
        <f>D2125</f>
        <v>0</v>
      </c>
      <c r="G2150" s="432">
        <f t="shared" si="228"/>
        <v>0</v>
      </c>
    </row>
    <row r="2151" spans="1:7" ht="16.5" customHeight="1" x14ac:dyDescent="0.2">
      <c r="A2151" s="169"/>
      <c r="B2151" s="156"/>
      <c r="C2151" s="160"/>
      <c r="D2151" s="156"/>
      <c r="E2151" s="157"/>
      <c r="F2151" s="166" t="s">
        <v>36</v>
      </c>
      <c r="G2151" s="434">
        <f>SUBTOTAL(9,G2144:G2150)</f>
        <v>0</v>
      </c>
    </row>
    <row r="2152" spans="1:7" ht="16.5" customHeight="1" x14ac:dyDescent="0.2">
      <c r="A2152" s="165"/>
      <c r="B2152" s="160"/>
      <c r="C2152" s="167" t="s">
        <v>1705</v>
      </c>
      <c r="D2152" s="156"/>
      <c r="E2152" s="157"/>
      <c r="F2152" s="158"/>
      <c r="G2152" s="168"/>
    </row>
    <row r="2153" spans="1:7" ht="16.5" customHeight="1" x14ac:dyDescent="0.2">
      <c r="A2153" s="603" t="s">
        <v>681</v>
      </c>
      <c r="B2153" s="604"/>
      <c r="C2153" s="605" t="s">
        <v>0</v>
      </c>
      <c r="D2153" s="605" t="s">
        <v>31</v>
      </c>
      <c r="E2153" s="607" t="s">
        <v>32</v>
      </c>
      <c r="F2153" s="609" t="s">
        <v>33</v>
      </c>
      <c r="G2153" s="611" t="s">
        <v>34</v>
      </c>
    </row>
    <row r="2154" spans="1:7" ht="16.5" customHeight="1" x14ac:dyDescent="0.2">
      <c r="A2154" s="163" t="s">
        <v>682</v>
      </c>
      <c r="B2154" s="164" t="s">
        <v>683</v>
      </c>
      <c r="C2154" s="606"/>
      <c r="D2154" s="606"/>
      <c r="E2154" s="608"/>
      <c r="F2154" s="610"/>
      <c r="G2154" s="612"/>
    </row>
    <row r="2155" spans="1:7" ht="16.5" customHeight="1" x14ac:dyDescent="0.2">
      <c r="A2155" s="423"/>
      <c r="B2155" s="418">
        <f t="shared" ref="B2155:B2165" si="229">IF(A2155=0,0,VLOOKUP(A2155,Tabla_Indices,2,FALSE))</f>
        <v>0</v>
      </c>
      <c r="C2155" s="424"/>
      <c r="D2155" s="425"/>
      <c r="E2155" s="429"/>
      <c r="F2155" s="430"/>
      <c r="G2155" s="432">
        <f>ROUND(E2155*F2155,2)</f>
        <v>0</v>
      </c>
    </row>
    <row r="2156" spans="1:7" ht="16.5" customHeight="1" x14ac:dyDescent="0.2">
      <c r="A2156" s="423"/>
      <c r="B2156" s="418">
        <f t="shared" si="229"/>
        <v>0</v>
      </c>
      <c r="C2156" s="424"/>
      <c r="D2156" s="425"/>
      <c r="E2156" s="429"/>
      <c r="F2156" s="430"/>
      <c r="G2156" s="432">
        <f t="shared" ref="G2156:G2165" si="230">ROUND(E2156*F2156,2)</f>
        <v>0</v>
      </c>
    </row>
    <row r="2157" spans="1:7" ht="16.5" customHeight="1" x14ac:dyDescent="0.2">
      <c r="A2157" s="423"/>
      <c r="B2157" s="418">
        <f t="shared" si="229"/>
        <v>0</v>
      </c>
      <c r="C2157" s="424"/>
      <c r="D2157" s="425"/>
      <c r="E2157" s="429"/>
      <c r="F2157" s="430"/>
      <c r="G2157" s="432">
        <f t="shared" si="230"/>
        <v>0</v>
      </c>
    </row>
    <row r="2158" spans="1:7" ht="16.5" customHeight="1" x14ac:dyDescent="0.2">
      <c r="A2158" s="423"/>
      <c r="B2158" s="418">
        <f t="shared" si="229"/>
        <v>0</v>
      </c>
      <c r="C2158" s="424"/>
      <c r="D2158" s="425"/>
      <c r="E2158" s="429"/>
      <c r="F2158" s="430"/>
      <c r="G2158" s="432">
        <f t="shared" si="230"/>
        <v>0</v>
      </c>
    </row>
    <row r="2159" spans="1:7" ht="16.5" customHeight="1" x14ac:dyDescent="0.2">
      <c r="A2159" s="423"/>
      <c r="B2159" s="418">
        <f t="shared" si="229"/>
        <v>0</v>
      </c>
      <c r="C2159" s="424"/>
      <c r="D2159" s="425"/>
      <c r="E2159" s="429"/>
      <c r="F2159" s="430"/>
      <c r="G2159" s="432">
        <f t="shared" si="230"/>
        <v>0</v>
      </c>
    </row>
    <row r="2160" spans="1:7" ht="16.5" customHeight="1" x14ac:dyDescent="0.2">
      <c r="A2160" s="423"/>
      <c r="B2160" s="418">
        <f t="shared" si="229"/>
        <v>0</v>
      </c>
      <c r="C2160" s="424"/>
      <c r="D2160" s="425"/>
      <c r="E2160" s="435"/>
      <c r="F2160" s="430"/>
      <c r="G2160" s="432">
        <f t="shared" si="230"/>
        <v>0</v>
      </c>
    </row>
    <row r="2161" spans="1:7" ht="16.5" customHeight="1" x14ac:dyDescent="0.2">
      <c r="A2161" s="423"/>
      <c r="B2161" s="418">
        <f t="shared" si="229"/>
        <v>0</v>
      </c>
      <c r="C2161" s="424"/>
      <c r="D2161" s="425"/>
      <c r="E2161" s="429"/>
      <c r="F2161" s="430"/>
      <c r="G2161" s="432">
        <f t="shared" si="230"/>
        <v>0</v>
      </c>
    </row>
    <row r="2162" spans="1:7" ht="16.5" customHeight="1" x14ac:dyDescent="0.2">
      <c r="A2162" s="423"/>
      <c r="B2162" s="418">
        <f t="shared" si="229"/>
        <v>0</v>
      </c>
      <c r="C2162" s="424"/>
      <c r="D2162" s="425"/>
      <c r="E2162" s="429"/>
      <c r="F2162" s="430"/>
      <c r="G2162" s="432">
        <f t="shared" si="230"/>
        <v>0</v>
      </c>
    </row>
    <row r="2163" spans="1:7" ht="16.5" customHeight="1" x14ac:dyDescent="0.2">
      <c r="A2163" s="423"/>
      <c r="B2163" s="418">
        <f t="shared" si="229"/>
        <v>0</v>
      </c>
      <c r="C2163" s="424"/>
      <c r="D2163" s="425"/>
      <c r="E2163" s="429"/>
      <c r="F2163" s="430"/>
      <c r="G2163" s="432">
        <f t="shared" si="230"/>
        <v>0</v>
      </c>
    </row>
    <row r="2164" spans="1:7" ht="16.5" customHeight="1" x14ac:dyDescent="0.2">
      <c r="A2164" s="423"/>
      <c r="B2164" s="418">
        <f t="shared" si="229"/>
        <v>0</v>
      </c>
      <c r="C2164" s="424"/>
      <c r="D2164" s="425"/>
      <c r="E2164" s="429"/>
      <c r="F2164" s="430"/>
      <c r="G2164" s="432">
        <f t="shared" si="230"/>
        <v>0</v>
      </c>
    </row>
    <row r="2165" spans="1:7" ht="16.5" customHeight="1" x14ac:dyDescent="0.2">
      <c r="A2165" s="423"/>
      <c r="B2165" s="418">
        <f t="shared" si="229"/>
        <v>0</v>
      </c>
      <c r="C2165" s="424"/>
      <c r="D2165" s="425"/>
      <c r="E2165" s="429"/>
      <c r="F2165" s="430"/>
      <c r="G2165" s="432">
        <f t="shared" si="230"/>
        <v>0</v>
      </c>
    </row>
    <row r="2166" spans="1:7" ht="16.5" customHeight="1" x14ac:dyDescent="0.2">
      <c r="A2166" s="165"/>
      <c r="B2166" s="160"/>
      <c r="C2166" s="160"/>
      <c r="D2166" s="156"/>
      <c r="E2166" s="157"/>
      <c r="F2166" s="166" t="s">
        <v>37</v>
      </c>
      <c r="G2166" s="436">
        <f>SUBTOTAL(9,G2155:G2165)</f>
        <v>0</v>
      </c>
    </row>
    <row r="2167" spans="1:7" ht="16.5" customHeight="1" x14ac:dyDescent="0.2">
      <c r="A2167" s="165"/>
      <c r="B2167" s="160"/>
      <c r="C2167" s="167" t="s">
        <v>1706</v>
      </c>
      <c r="D2167" s="156"/>
      <c r="E2167" s="157"/>
      <c r="F2167" s="158"/>
      <c r="G2167" s="168"/>
    </row>
    <row r="2168" spans="1:7" ht="16.5" customHeight="1" x14ac:dyDescent="0.2">
      <c r="A2168" s="603" t="s">
        <v>681</v>
      </c>
      <c r="B2168" s="604"/>
      <c r="C2168" s="605" t="s">
        <v>0</v>
      </c>
      <c r="D2168" s="605" t="s">
        <v>31</v>
      </c>
      <c r="E2168" s="607" t="s">
        <v>32</v>
      </c>
      <c r="F2168" s="609" t="s">
        <v>33</v>
      </c>
      <c r="G2168" s="611" t="s">
        <v>34</v>
      </c>
    </row>
    <row r="2169" spans="1:7" ht="16.5" customHeight="1" x14ac:dyDescent="0.2">
      <c r="A2169" s="163" t="s">
        <v>682</v>
      </c>
      <c r="B2169" s="164" t="s">
        <v>683</v>
      </c>
      <c r="C2169" s="606"/>
      <c r="D2169" s="606"/>
      <c r="E2169" s="608"/>
      <c r="F2169" s="610"/>
      <c r="G2169" s="612"/>
    </row>
    <row r="2170" spans="1:7" ht="16.5" customHeight="1" x14ac:dyDescent="0.2">
      <c r="A2170" s="423"/>
      <c r="B2170" s="418">
        <f>IF(A2170=0,0,VLOOKUP(A2170,Tabla_Indices,2,FALSE))</f>
        <v>0</v>
      </c>
      <c r="C2170" s="424"/>
      <c r="D2170" s="425"/>
      <c r="E2170" s="429"/>
      <c r="F2170" s="430"/>
      <c r="G2170" s="432">
        <f>ROUND(E2170*F2170,2)</f>
        <v>0</v>
      </c>
    </row>
    <row r="2171" spans="1:7" ht="16.5" customHeight="1" x14ac:dyDescent="0.2">
      <c r="A2171" s="423"/>
      <c r="B2171" s="418">
        <f>IF(A2171=0,0,VLOOKUP(A2171,Tabla_Indices,2,FALSE))</f>
        <v>0</v>
      </c>
      <c r="C2171" s="424"/>
      <c r="D2171" s="425"/>
      <c r="E2171" s="435"/>
      <c r="F2171" s="430"/>
      <c r="G2171" s="432">
        <f t="shared" ref="G2171" si="231">ROUND(E2171*F2171,2)</f>
        <v>0</v>
      </c>
    </row>
    <row r="2172" spans="1:7" ht="16.5" customHeight="1" x14ac:dyDescent="0.2">
      <c r="A2172" s="165"/>
      <c r="B2172" s="160"/>
      <c r="C2172" s="160"/>
      <c r="D2172" s="156"/>
      <c r="E2172" s="157"/>
      <c r="F2172" s="166" t="s">
        <v>1707</v>
      </c>
      <c r="G2172" s="436">
        <f>SUBTOTAL(9,G2170:G2171)</f>
        <v>0</v>
      </c>
    </row>
    <row r="2173" spans="1:7" ht="16.5" customHeight="1" thickBot="1" x14ac:dyDescent="0.25">
      <c r="A2173" s="170"/>
      <c r="B2173" s="171"/>
      <c r="C2173" s="172"/>
      <c r="D2173" s="171"/>
      <c r="E2173" s="173"/>
      <c r="F2173" s="174"/>
      <c r="G2173" s="175"/>
    </row>
    <row r="2174" spans="1:7" ht="16.5" customHeight="1" thickBot="1" x14ac:dyDescent="0.25">
      <c r="A2174" s="202">
        <f>B2107</f>
        <v>29</v>
      </c>
      <c r="B2174" s="201">
        <f>C2107</f>
        <v>0</v>
      </c>
      <c r="C2174" s="225"/>
      <c r="D2174" s="225" t="s">
        <v>38</v>
      </c>
      <c r="E2174" s="226"/>
      <c r="F2174" s="437" t="str">
        <f>CONCATENATE("$/",G2107)</f>
        <v>$/0</v>
      </c>
      <c r="G2174" s="438">
        <f>SUBTOTAL(9,G2130:G2173)</f>
        <v>0</v>
      </c>
    </row>
    <row r="2175" spans="1:7" ht="16.5" customHeight="1" thickTop="1" thickBot="1" x14ac:dyDescent="0.25"/>
    <row r="2176" spans="1:7" ht="16.5" customHeight="1" thickTop="1" x14ac:dyDescent="0.2">
      <c r="A2176" s="613" t="s">
        <v>40</v>
      </c>
      <c r="B2176" s="614"/>
      <c r="C2176" s="614"/>
      <c r="D2176" s="614"/>
      <c r="E2176" s="614"/>
      <c r="F2176" s="614"/>
      <c r="G2176" s="615"/>
    </row>
    <row r="2177" spans="1:7" ht="16.5" customHeight="1" x14ac:dyDescent="0.2">
      <c r="A2177" s="146" t="s">
        <v>819</v>
      </c>
      <c r="B2177" s="147" t="str">
        <f>Comitente</f>
        <v>DIRECCIÓN PROVINCIAL DE VIALIDAD</v>
      </c>
      <c r="C2177" s="148"/>
      <c r="D2177" s="223"/>
      <c r="E2177" s="223"/>
      <c r="F2177" s="150"/>
      <c r="G2177" s="151"/>
    </row>
    <row r="2178" spans="1:7" ht="16.5" customHeight="1" x14ac:dyDescent="0.2">
      <c r="A2178" s="146" t="s">
        <v>820</v>
      </c>
      <c r="B2178" s="147">
        <f>Contratista</f>
        <v>0</v>
      </c>
      <c r="C2178" s="152"/>
      <c r="D2178" s="152"/>
      <c r="E2178" s="152"/>
      <c r="F2178" s="147"/>
      <c r="G2178" s="153"/>
    </row>
    <row r="2179" spans="1:7" ht="16.5" customHeight="1" x14ac:dyDescent="0.2">
      <c r="A2179" s="146" t="s">
        <v>28</v>
      </c>
      <c r="B2179" s="147">
        <f>Obra</f>
        <v>0</v>
      </c>
      <c r="C2179" s="152"/>
      <c r="D2179" s="152"/>
      <c r="E2179" s="152"/>
      <c r="F2179" s="147" t="s">
        <v>41</v>
      </c>
      <c r="G2179" s="153">
        <f>Fecha_Base</f>
        <v>0</v>
      </c>
    </row>
    <row r="2180" spans="1:7" ht="16.5" customHeight="1" x14ac:dyDescent="0.2">
      <c r="A2180" s="154" t="s">
        <v>818</v>
      </c>
      <c r="B2180" s="155">
        <f>Ubicación</f>
        <v>0</v>
      </c>
      <c r="C2180" s="155"/>
      <c r="D2180" s="156"/>
      <c r="E2180" s="157"/>
      <c r="F2180" s="158"/>
      <c r="G2180" s="159"/>
    </row>
    <row r="2181" spans="1:7" ht="16.5" customHeight="1" x14ac:dyDescent="0.2">
      <c r="A2181" s="154" t="s">
        <v>42</v>
      </c>
      <c r="B2181" s="470"/>
      <c r="C2181" s="160" t="str">
        <f>IF(B2181="","",VLOOKUP(B2181,Tabla_CyP,2,FALSE))</f>
        <v/>
      </c>
      <c r="E2181" s="157"/>
      <c r="F2181" s="158"/>
      <c r="G2181" s="159"/>
    </row>
    <row r="2182" spans="1:7" ht="16.5" customHeight="1" x14ac:dyDescent="0.2">
      <c r="A2182" s="154" t="s">
        <v>29</v>
      </c>
      <c r="B2182" s="570">
        <v>30</v>
      </c>
      <c r="C2182" s="160">
        <f>IF(B2182=0,"",VLOOKUP(B2182,Tabla_CyP,2,FALSE))</f>
        <v>0</v>
      </c>
      <c r="D2182" s="156"/>
      <c r="E2182" s="157"/>
      <c r="F2182" s="155" t="s">
        <v>30</v>
      </c>
      <c r="G2182" s="161">
        <f>IF(B2182=0,"",VLOOKUP(B2182,Tabla_CyP,4,FALSE))</f>
        <v>0</v>
      </c>
    </row>
    <row r="2183" spans="1:7" ht="16.5" customHeight="1" x14ac:dyDescent="0.2">
      <c r="A2183" s="154"/>
      <c r="B2183" s="155"/>
      <c r="C2183" s="160"/>
      <c r="D2183" s="156"/>
      <c r="E2183" s="157"/>
      <c r="F2183" s="160"/>
      <c r="G2183" s="162"/>
    </row>
    <row r="2184" spans="1:7" ht="16.5" customHeight="1" x14ac:dyDescent="0.2">
      <c r="A2184" s="412"/>
      <c r="B2184" s="149"/>
      <c r="C2184" s="413" t="s">
        <v>1695</v>
      </c>
      <c r="D2184" s="149"/>
      <c r="E2184" s="149"/>
      <c r="F2184" s="149"/>
      <c r="G2184" s="414"/>
    </row>
    <row r="2185" spans="1:7" ht="16.5" customHeight="1" x14ac:dyDescent="0.2">
      <c r="A2185" s="154"/>
      <c r="B2185" s="215"/>
      <c r="C2185" s="160"/>
      <c r="D2185" s="156"/>
      <c r="E2185" s="157"/>
      <c r="F2185" s="155"/>
      <c r="G2185" s="161"/>
    </row>
    <row r="2186" spans="1:7" ht="16.5" customHeight="1" x14ac:dyDescent="0.2">
      <c r="A2186" s="154"/>
      <c r="B2186" s="215"/>
      <c r="C2186" s="415" t="s">
        <v>1696</v>
      </c>
      <c r="D2186" s="416" t="s">
        <v>32</v>
      </c>
      <c r="E2186" s="416" t="s">
        <v>1697</v>
      </c>
      <c r="F2186" s="416" t="s">
        <v>1698</v>
      </c>
      <c r="G2186" s="417" t="s">
        <v>1699</v>
      </c>
    </row>
    <row r="2187" spans="1:7" ht="16.5" customHeight="1" x14ac:dyDescent="0.2">
      <c r="A2187" s="154"/>
      <c r="B2187" s="215"/>
      <c r="C2187" s="424"/>
      <c r="D2187" s="429"/>
      <c r="E2187" s="467"/>
      <c r="F2187" s="430"/>
      <c r="G2187" s="420">
        <f>ROUND(D2187*F2187,2)</f>
        <v>0</v>
      </c>
    </row>
    <row r="2188" spans="1:7" ht="16.5" customHeight="1" x14ac:dyDescent="0.2">
      <c r="A2188" s="154"/>
      <c r="B2188" s="215"/>
      <c r="C2188" s="424"/>
      <c r="D2188" s="429"/>
      <c r="E2188" s="467"/>
      <c r="F2188" s="430"/>
      <c r="G2188" s="420">
        <f>ROUND(D2188*F2188,2)</f>
        <v>0</v>
      </c>
    </row>
    <row r="2189" spans="1:7" ht="16.5" customHeight="1" x14ac:dyDescent="0.2">
      <c r="A2189" s="154"/>
      <c r="B2189" s="215"/>
      <c r="C2189" s="424"/>
      <c r="D2189" s="429"/>
      <c r="E2189" s="467"/>
      <c r="F2189" s="430"/>
      <c r="G2189" s="420">
        <f>ROUND(D2189*F2189,2)</f>
        <v>0</v>
      </c>
    </row>
    <row r="2190" spans="1:7" ht="16.5" customHeight="1" x14ac:dyDescent="0.2">
      <c r="A2190" s="154"/>
      <c r="B2190" s="215"/>
      <c r="C2190" s="424"/>
      <c r="D2190" s="429"/>
      <c r="E2190" s="467"/>
      <c r="F2190" s="430"/>
      <c r="G2190" s="420">
        <f>ROUND(D2190*F2190,2)</f>
        <v>0</v>
      </c>
    </row>
    <row r="2191" spans="1:7" ht="16.5" customHeight="1" x14ac:dyDescent="0.2">
      <c r="A2191" s="154"/>
      <c r="B2191" s="215"/>
      <c r="C2191" s="424"/>
      <c r="D2191" s="429"/>
      <c r="E2191" s="467"/>
      <c r="F2191" s="430"/>
      <c r="G2191" s="420">
        <f t="shared" ref="G2191:G2196" si="232">ROUND(D2191*F2191,2)</f>
        <v>0</v>
      </c>
    </row>
    <row r="2192" spans="1:7" ht="16.5" customHeight="1" x14ac:dyDescent="0.2">
      <c r="A2192" s="154"/>
      <c r="B2192" s="215"/>
      <c r="C2192" s="424"/>
      <c r="D2192" s="429"/>
      <c r="E2192" s="467"/>
      <c r="F2192" s="430"/>
      <c r="G2192" s="420">
        <f t="shared" si="232"/>
        <v>0</v>
      </c>
    </row>
    <row r="2193" spans="1:7" ht="16.5" customHeight="1" x14ac:dyDescent="0.2">
      <c r="A2193" s="154"/>
      <c r="B2193" s="215"/>
      <c r="C2193" s="424"/>
      <c r="D2193" s="429"/>
      <c r="E2193" s="467"/>
      <c r="F2193" s="430"/>
      <c r="G2193" s="420">
        <f t="shared" si="232"/>
        <v>0</v>
      </c>
    </row>
    <row r="2194" spans="1:7" ht="16.5" customHeight="1" x14ac:dyDescent="0.2">
      <c r="A2194" s="154"/>
      <c r="B2194" s="215"/>
      <c r="C2194" s="424"/>
      <c r="D2194" s="429"/>
      <c r="E2194" s="467"/>
      <c r="F2194" s="430"/>
      <c r="G2194" s="420">
        <f t="shared" si="232"/>
        <v>0</v>
      </c>
    </row>
    <row r="2195" spans="1:7" ht="16.5" customHeight="1" x14ac:dyDescent="0.2">
      <c r="A2195" s="154"/>
      <c r="B2195" s="215"/>
      <c r="C2195" s="424"/>
      <c r="D2195" s="429"/>
      <c r="E2195" s="467"/>
      <c r="F2195" s="430"/>
      <c r="G2195" s="420">
        <f t="shared" si="232"/>
        <v>0</v>
      </c>
    </row>
    <row r="2196" spans="1:7" ht="16.5" customHeight="1" x14ac:dyDescent="0.2">
      <c r="A2196" s="154"/>
      <c r="B2196" s="215"/>
      <c r="C2196" s="424"/>
      <c r="D2196" s="429"/>
      <c r="E2196" s="467"/>
      <c r="F2196" s="430"/>
      <c r="G2196" s="420">
        <f t="shared" si="232"/>
        <v>0</v>
      </c>
    </row>
    <row r="2197" spans="1:7" ht="16.5" customHeight="1" thickBot="1" x14ac:dyDescent="0.25">
      <c r="A2197" s="154"/>
      <c r="B2197" s="215"/>
      <c r="C2197" s="160"/>
      <c r="E2197" s="222"/>
      <c r="F2197" s="155"/>
      <c r="G2197" s="161"/>
    </row>
    <row r="2198" spans="1:7" ht="16.5" customHeight="1" thickBot="1" x14ac:dyDescent="0.25">
      <c r="A2198" s="154"/>
      <c r="C2198" s="421" t="s">
        <v>1700</v>
      </c>
      <c r="E2198" s="222">
        <f>SUMPRODUCT(D2187:D2196,E2187:E2196)</f>
        <v>0</v>
      </c>
      <c r="F2198" s="155" t="s">
        <v>1701</v>
      </c>
      <c r="G2198" s="422">
        <f>SUM(G2187:G2196)</f>
        <v>0</v>
      </c>
    </row>
    <row r="2199" spans="1:7" ht="16.5" customHeight="1" x14ac:dyDescent="0.2">
      <c r="A2199" s="154"/>
      <c r="B2199" s="215"/>
      <c r="C2199" s="421"/>
      <c r="D2199" s="222"/>
      <c r="E2199" s="157"/>
      <c r="F2199" s="155"/>
      <c r="G2199" s="224"/>
    </row>
    <row r="2200" spans="1:7" ht="16.5" customHeight="1" x14ac:dyDescent="0.2">
      <c r="A2200" s="154"/>
      <c r="B2200" s="215"/>
      <c r="C2200" s="155" t="s">
        <v>1702</v>
      </c>
      <c r="D2200" s="425"/>
      <c r="E2200" s="559" t="str">
        <f>CONCATENATE(G2182,"/día")</f>
        <v>0/día</v>
      </c>
      <c r="F2200" s="155"/>
      <c r="G2200" s="161"/>
    </row>
    <row r="2201" spans="1:7" ht="16.5" customHeight="1" x14ac:dyDescent="0.2">
      <c r="A2201" s="154"/>
      <c r="B2201" s="215"/>
      <c r="C2201" s="160"/>
      <c r="D2201" s="156"/>
      <c r="E2201" s="157"/>
      <c r="F2201" s="155"/>
      <c r="G2201" s="161"/>
    </row>
    <row r="2202" spans="1:7" ht="16.5" customHeight="1" x14ac:dyDescent="0.2">
      <c r="A2202" s="603" t="s">
        <v>681</v>
      </c>
      <c r="B2202" s="604"/>
      <c r="C2202" s="605" t="s">
        <v>0</v>
      </c>
      <c r="D2202" s="607" t="s">
        <v>1703</v>
      </c>
      <c r="E2202" s="607" t="s">
        <v>1715</v>
      </c>
      <c r="F2202" s="609" t="s">
        <v>1054</v>
      </c>
      <c r="G2202" s="611" t="s">
        <v>34</v>
      </c>
    </row>
    <row r="2203" spans="1:7" ht="16.5" customHeight="1" x14ac:dyDescent="0.2">
      <c r="A2203" s="163" t="s">
        <v>682</v>
      </c>
      <c r="B2203" s="164" t="s">
        <v>683</v>
      </c>
      <c r="C2203" s="606"/>
      <c r="D2203" s="608"/>
      <c r="E2203" s="608"/>
      <c r="F2203" s="610"/>
      <c r="G2203" s="612"/>
    </row>
    <row r="2204" spans="1:7" ht="16.5" customHeight="1" x14ac:dyDescent="0.2">
      <c r="A2204" s="165"/>
      <c r="B2204" s="160"/>
      <c r="C2204" s="167" t="s">
        <v>1704</v>
      </c>
      <c r="D2204" s="157"/>
      <c r="E2204" s="157"/>
      <c r="F2204" s="160"/>
      <c r="G2204" s="168"/>
    </row>
    <row r="2205" spans="1:7" ht="16.5" customHeight="1" x14ac:dyDescent="0.2">
      <c r="A2205" s="578" t="s">
        <v>1806</v>
      </c>
      <c r="B2205" s="418" t="str">
        <f t="shared" ref="B2205:B2214" si="233">IF(A2205=0,0,VLOOKUP(A2205,Tabla_Indices,2,FALSE))</f>
        <v>Equipo - Amortización de equipo</v>
      </c>
      <c r="C2205" s="424" t="s">
        <v>1821</v>
      </c>
      <c r="D2205" s="579">
        <f>C_Amortización_Equipo</f>
        <v>0</v>
      </c>
      <c r="E2205" s="472"/>
      <c r="F2205" s="468">
        <f>IF(C2205="",0,D2200)</f>
        <v>0</v>
      </c>
      <c r="G2205" s="426">
        <f>IF(F2205=0,0,ROUND(E2205/F2205,2))</f>
        <v>0</v>
      </c>
    </row>
    <row r="2206" spans="1:7" ht="16.5" customHeight="1" x14ac:dyDescent="0.2">
      <c r="A2206" s="578" t="s">
        <v>1806</v>
      </c>
      <c r="B2206" s="418" t="str">
        <f t="shared" si="233"/>
        <v>Equipo - Amortización de equipo</v>
      </c>
      <c r="C2206" s="424" t="s">
        <v>1811</v>
      </c>
      <c r="D2206" s="579">
        <f>C_Interés_Equipo</f>
        <v>0</v>
      </c>
      <c r="E2206" s="472"/>
      <c r="F2206" s="468">
        <f>IF(C2206="",0,D2200)</f>
        <v>0</v>
      </c>
      <c r="G2206" s="426">
        <f t="shared" ref="G2206:G2214" si="234">IF(F2206=0,0,ROUND(E2206/F2206,2))</f>
        <v>0</v>
      </c>
    </row>
    <row r="2207" spans="1:7" ht="16.5" customHeight="1" x14ac:dyDescent="0.2">
      <c r="A2207" s="578" t="s">
        <v>1807</v>
      </c>
      <c r="B2207" s="418" t="str">
        <f t="shared" si="233"/>
        <v xml:space="preserve">Accesorios y repuestos para máquinas de uso especial                 </v>
      </c>
      <c r="C2207" s="428" t="s">
        <v>1721</v>
      </c>
      <c r="D2207" s="579">
        <f>C_Reparaciones_Repuestos_Equipos</f>
        <v>0</v>
      </c>
      <c r="E2207" s="472"/>
      <c r="F2207" s="468">
        <f>IF(C2207="",0,D2200)</f>
        <v>0</v>
      </c>
      <c r="G2207" s="426">
        <f t="shared" si="234"/>
        <v>0</v>
      </c>
    </row>
    <row r="2208" spans="1:7" ht="16.5" customHeight="1" x14ac:dyDescent="0.2">
      <c r="A2208" s="578" t="s">
        <v>1809</v>
      </c>
      <c r="B2208" s="418" t="str">
        <f t="shared" si="233"/>
        <v xml:space="preserve">Gas oil                                                                </v>
      </c>
      <c r="C2208" s="428" t="s">
        <v>982</v>
      </c>
      <c r="D2208" s="579">
        <f>C_Combustible_Equipos</f>
        <v>0</v>
      </c>
      <c r="E2208" s="472"/>
      <c r="F2208" s="468">
        <f>IF(C2208="",0,D2200)</f>
        <v>0</v>
      </c>
      <c r="G2208" s="426">
        <f t="shared" si="234"/>
        <v>0</v>
      </c>
    </row>
    <row r="2209" spans="1:7" ht="16.5" customHeight="1" x14ac:dyDescent="0.2">
      <c r="A2209" s="578" t="s">
        <v>1810</v>
      </c>
      <c r="B2209" s="418" t="str">
        <f t="shared" si="233"/>
        <v xml:space="preserve">Aceites lubricantes                                                    </v>
      </c>
      <c r="C2209" s="428" t="s">
        <v>1808</v>
      </c>
      <c r="D2209" s="579">
        <f>C_Lubricantes_Equipos</f>
        <v>0</v>
      </c>
      <c r="E2209" s="472"/>
      <c r="F2209" s="468">
        <f>IF(C2209="",0,D2200)</f>
        <v>0</v>
      </c>
      <c r="G2209" s="426">
        <f t="shared" si="234"/>
        <v>0</v>
      </c>
    </row>
    <row r="2210" spans="1:7" ht="16.5" customHeight="1" x14ac:dyDescent="0.2">
      <c r="A2210" s="578"/>
      <c r="B2210" s="418">
        <f t="shared" si="233"/>
        <v>0</v>
      </c>
      <c r="C2210" s="428"/>
      <c r="D2210" s="471"/>
      <c r="E2210" s="430"/>
      <c r="F2210" s="468">
        <f>IF(C2210="",0,D2200)</f>
        <v>0</v>
      </c>
      <c r="G2210" s="426">
        <f t="shared" si="234"/>
        <v>0</v>
      </c>
    </row>
    <row r="2211" spans="1:7" ht="16.5" customHeight="1" x14ac:dyDescent="0.2">
      <c r="A2211" s="578"/>
      <c r="B2211" s="418">
        <f t="shared" si="233"/>
        <v>0</v>
      </c>
      <c r="C2211" s="428"/>
      <c r="D2211" s="425"/>
      <c r="E2211" s="471"/>
      <c r="F2211" s="468">
        <f>IF(C2211="",0,D2200)</f>
        <v>0</v>
      </c>
      <c r="G2211" s="426">
        <f t="shared" si="234"/>
        <v>0</v>
      </c>
    </row>
    <row r="2212" spans="1:7" ht="16.5" customHeight="1" x14ac:dyDescent="0.2">
      <c r="A2212" s="578"/>
      <c r="B2212" s="418">
        <f t="shared" si="233"/>
        <v>0</v>
      </c>
      <c r="C2212" s="428"/>
      <c r="D2212" s="425"/>
      <c r="E2212" s="471"/>
      <c r="F2212" s="468">
        <f>IF(C2212="",0,D2200)</f>
        <v>0</v>
      </c>
      <c r="G2212" s="426">
        <f t="shared" si="234"/>
        <v>0</v>
      </c>
    </row>
    <row r="2213" spans="1:7" ht="16.5" customHeight="1" x14ac:dyDescent="0.2">
      <c r="A2213" s="578"/>
      <c r="B2213" s="418">
        <f t="shared" si="233"/>
        <v>0</v>
      </c>
      <c r="C2213" s="428"/>
      <c r="D2213" s="425"/>
      <c r="E2213" s="429"/>
      <c r="F2213" s="468">
        <f>IF(C2213="",0,D2200)</f>
        <v>0</v>
      </c>
      <c r="G2213" s="426">
        <f t="shared" si="234"/>
        <v>0</v>
      </c>
    </row>
    <row r="2214" spans="1:7" ht="16.5" customHeight="1" x14ac:dyDescent="0.2">
      <c r="A2214" s="578"/>
      <c r="B2214" s="418">
        <f t="shared" si="233"/>
        <v>0</v>
      </c>
      <c r="C2214" s="424"/>
      <c r="D2214" s="425"/>
      <c r="E2214" s="429"/>
      <c r="F2214" s="468">
        <f>IF(C2214="",0,D2200)</f>
        <v>0</v>
      </c>
      <c r="G2214" s="426">
        <f t="shared" si="234"/>
        <v>0</v>
      </c>
    </row>
    <row r="2215" spans="1:7" ht="16.5" customHeight="1" x14ac:dyDescent="0.2">
      <c r="A2215" s="169"/>
      <c r="B2215" s="156"/>
      <c r="C2215" s="160"/>
      <c r="D2215" s="156"/>
      <c r="E2215" s="157"/>
      <c r="F2215" s="166" t="s">
        <v>35</v>
      </c>
      <c r="G2215" s="431">
        <f>SUBTOTAL(9,G2205:G2214)</f>
        <v>0</v>
      </c>
    </row>
    <row r="2216" spans="1:7" ht="16.5" customHeight="1" x14ac:dyDescent="0.2">
      <c r="A2216" s="165"/>
      <c r="B2216" s="160"/>
      <c r="C2216" s="167" t="s">
        <v>821</v>
      </c>
      <c r="D2216" s="156"/>
      <c r="E2216" s="157"/>
      <c r="F2216" s="158"/>
      <c r="G2216" s="168"/>
    </row>
    <row r="2217" spans="1:7" ht="16.5" customHeight="1" x14ac:dyDescent="0.2">
      <c r="A2217" s="603" t="s">
        <v>681</v>
      </c>
      <c r="B2217" s="604"/>
      <c r="C2217" s="605" t="s">
        <v>0</v>
      </c>
      <c r="D2217" s="607" t="s">
        <v>32</v>
      </c>
      <c r="E2217" s="607" t="s">
        <v>1715</v>
      </c>
      <c r="F2217" s="609" t="s">
        <v>1054</v>
      </c>
      <c r="G2217" s="611" t="s">
        <v>34</v>
      </c>
    </row>
    <row r="2218" spans="1:7" ht="16.5" customHeight="1" x14ac:dyDescent="0.2">
      <c r="A2218" s="163" t="s">
        <v>682</v>
      </c>
      <c r="B2218" s="164" t="s">
        <v>683</v>
      </c>
      <c r="C2218" s="606"/>
      <c r="D2218" s="608"/>
      <c r="E2218" s="608"/>
      <c r="F2218" s="610"/>
      <c r="G2218" s="612"/>
    </row>
    <row r="2219" spans="1:7" ht="16.5" customHeight="1" x14ac:dyDescent="0.2">
      <c r="A2219" s="423" t="s">
        <v>1822</v>
      </c>
      <c r="B2219" s="418" t="str">
        <f t="shared" ref="B2219:B2225" si="235">IF(A2219=0,0,VLOOKUP(A2219,Tabla_Indices,2,FALSE))</f>
        <v>Oficial Especializado</v>
      </c>
      <c r="C2219" s="427" t="s">
        <v>1723</v>
      </c>
      <c r="D2219" s="425"/>
      <c r="E2219" s="429"/>
      <c r="F2219" s="419">
        <f>D2200</f>
        <v>0</v>
      </c>
      <c r="G2219" s="432">
        <f>IF(F2219=0,0,ROUND(D2219*E2219/F2219,2))</f>
        <v>0</v>
      </c>
    </row>
    <row r="2220" spans="1:7" ht="16.5" customHeight="1" x14ac:dyDescent="0.2">
      <c r="A2220" s="423" t="s">
        <v>1823</v>
      </c>
      <c r="B2220" s="418" t="str">
        <f t="shared" si="235"/>
        <v xml:space="preserve">Oficial </v>
      </c>
      <c r="C2220" s="424" t="s">
        <v>1724</v>
      </c>
      <c r="D2220" s="425"/>
      <c r="E2220" s="429"/>
      <c r="F2220" s="419">
        <f>D2200</f>
        <v>0</v>
      </c>
      <c r="G2220" s="432">
        <f t="shared" ref="G2220:G2225" si="236">IF(F2220=0,0,ROUND(D2220*E2220/F2220,2))</f>
        <v>0</v>
      </c>
    </row>
    <row r="2221" spans="1:7" ht="16.5" customHeight="1" x14ac:dyDescent="0.2">
      <c r="A2221" s="423" t="s">
        <v>1824</v>
      </c>
      <c r="B2221" s="418" t="str">
        <f t="shared" si="235"/>
        <v>Ayudante</v>
      </c>
      <c r="C2221" s="424" t="s">
        <v>1725</v>
      </c>
      <c r="D2221" s="425"/>
      <c r="E2221" s="429"/>
      <c r="F2221" s="419">
        <f>D2200</f>
        <v>0</v>
      </c>
      <c r="G2221" s="432">
        <f t="shared" si="236"/>
        <v>0</v>
      </c>
    </row>
    <row r="2222" spans="1:7" ht="16.5" customHeight="1" x14ac:dyDescent="0.2">
      <c r="A2222" s="423" t="s">
        <v>1824</v>
      </c>
      <c r="B2222" s="418" t="str">
        <f t="shared" si="235"/>
        <v>Ayudante</v>
      </c>
      <c r="C2222" s="424" t="s">
        <v>825</v>
      </c>
      <c r="D2222" s="425"/>
      <c r="E2222" s="429"/>
      <c r="F2222" s="419">
        <f>D2200</f>
        <v>0</v>
      </c>
      <c r="G2222" s="432">
        <f t="shared" si="236"/>
        <v>0</v>
      </c>
    </row>
    <row r="2223" spans="1:7" ht="16.5" customHeight="1" x14ac:dyDescent="0.2">
      <c r="A2223" s="423"/>
      <c r="B2223" s="418">
        <f t="shared" si="235"/>
        <v>0</v>
      </c>
      <c r="C2223" s="424"/>
      <c r="D2223" s="425"/>
      <c r="E2223" s="429"/>
      <c r="F2223" s="419"/>
      <c r="G2223" s="432">
        <f t="shared" si="236"/>
        <v>0</v>
      </c>
    </row>
    <row r="2224" spans="1:7" ht="16.5" customHeight="1" x14ac:dyDescent="0.2">
      <c r="A2224" s="423" t="s">
        <v>1825</v>
      </c>
      <c r="B2224" s="418" t="str">
        <f t="shared" si="235"/>
        <v>Sereno</v>
      </c>
      <c r="C2224" s="424" t="s">
        <v>1726</v>
      </c>
      <c r="D2224" s="433"/>
      <c r="E2224" s="571"/>
      <c r="F2224" s="419">
        <f>D2200</f>
        <v>0</v>
      </c>
      <c r="G2224" s="432">
        <f t="shared" si="236"/>
        <v>0</v>
      </c>
    </row>
    <row r="2225" spans="1:7" ht="16.5" customHeight="1" x14ac:dyDescent="0.2">
      <c r="A2225" s="423"/>
      <c r="B2225" s="418">
        <f t="shared" si="235"/>
        <v>0</v>
      </c>
      <c r="C2225" s="418"/>
      <c r="D2225" s="469"/>
      <c r="E2225" s="419"/>
      <c r="F2225" s="419">
        <f>D2200</f>
        <v>0</v>
      </c>
      <c r="G2225" s="432">
        <f t="shared" si="236"/>
        <v>0</v>
      </c>
    </row>
    <row r="2226" spans="1:7" ht="16.5" customHeight="1" x14ac:dyDescent="0.2">
      <c r="A2226" s="169"/>
      <c r="B2226" s="156"/>
      <c r="C2226" s="160"/>
      <c r="D2226" s="156"/>
      <c r="E2226" s="157"/>
      <c r="F2226" s="166" t="s">
        <v>36</v>
      </c>
      <c r="G2226" s="434">
        <f>SUBTOTAL(9,G2219:G2225)</f>
        <v>0</v>
      </c>
    </row>
    <row r="2227" spans="1:7" ht="16.5" customHeight="1" x14ac:dyDescent="0.2">
      <c r="A2227" s="165"/>
      <c r="B2227" s="160"/>
      <c r="C2227" s="167" t="s">
        <v>1705</v>
      </c>
      <c r="D2227" s="156"/>
      <c r="E2227" s="157"/>
      <c r="F2227" s="158"/>
      <c r="G2227" s="168"/>
    </row>
    <row r="2228" spans="1:7" ht="16.5" customHeight="1" x14ac:dyDescent="0.2">
      <c r="A2228" s="603" t="s">
        <v>681</v>
      </c>
      <c r="B2228" s="604"/>
      <c r="C2228" s="605" t="s">
        <v>0</v>
      </c>
      <c r="D2228" s="605" t="s">
        <v>31</v>
      </c>
      <c r="E2228" s="607" t="s">
        <v>32</v>
      </c>
      <c r="F2228" s="609" t="s">
        <v>33</v>
      </c>
      <c r="G2228" s="611" t="s">
        <v>34</v>
      </c>
    </row>
    <row r="2229" spans="1:7" ht="16.5" customHeight="1" x14ac:dyDescent="0.2">
      <c r="A2229" s="163" t="s">
        <v>682</v>
      </c>
      <c r="B2229" s="164" t="s">
        <v>683</v>
      </c>
      <c r="C2229" s="606"/>
      <c r="D2229" s="606"/>
      <c r="E2229" s="608"/>
      <c r="F2229" s="610"/>
      <c r="G2229" s="612"/>
    </row>
    <row r="2230" spans="1:7" ht="16.5" customHeight="1" x14ac:dyDescent="0.2">
      <c r="A2230" s="423"/>
      <c r="B2230" s="418">
        <f t="shared" ref="B2230:B2240" si="237">IF(A2230=0,0,VLOOKUP(A2230,Tabla_Indices,2,FALSE))</f>
        <v>0</v>
      </c>
      <c r="C2230" s="424"/>
      <c r="D2230" s="425"/>
      <c r="E2230" s="429"/>
      <c r="F2230" s="430"/>
      <c r="G2230" s="432">
        <f>ROUND(E2230*F2230,2)</f>
        <v>0</v>
      </c>
    </row>
    <row r="2231" spans="1:7" ht="16.5" customHeight="1" x14ac:dyDescent="0.2">
      <c r="A2231" s="423"/>
      <c r="B2231" s="418">
        <f t="shared" si="237"/>
        <v>0</v>
      </c>
      <c r="C2231" s="424"/>
      <c r="D2231" s="425"/>
      <c r="E2231" s="429"/>
      <c r="F2231" s="430"/>
      <c r="G2231" s="432">
        <f t="shared" ref="G2231:G2240" si="238">ROUND(E2231*F2231,2)</f>
        <v>0</v>
      </c>
    </row>
    <row r="2232" spans="1:7" ht="16.5" customHeight="1" x14ac:dyDescent="0.2">
      <c r="A2232" s="423"/>
      <c r="B2232" s="418">
        <f t="shared" si="237"/>
        <v>0</v>
      </c>
      <c r="C2232" s="424"/>
      <c r="D2232" s="425"/>
      <c r="E2232" s="429"/>
      <c r="F2232" s="430"/>
      <c r="G2232" s="432">
        <f t="shared" si="238"/>
        <v>0</v>
      </c>
    </row>
    <row r="2233" spans="1:7" ht="16.5" customHeight="1" x14ac:dyDescent="0.2">
      <c r="A2233" s="423"/>
      <c r="B2233" s="418">
        <f t="shared" si="237"/>
        <v>0</v>
      </c>
      <c r="C2233" s="424"/>
      <c r="D2233" s="425"/>
      <c r="E2233" s="429"/>
      <c r="F2233" s="430"/>
      <c r="G2233" s="432">
        <f t="shared" si="238"/>
        <v>0</v>
      </c>
    </row>
    <row r="2234" spans="1:7" ht="16.5" customHeight="1" x14ac:dyDescent="0.2">
      <c r="A2234" s="423"/>
      <c r="B2234" s="418">
        <f t="shared" si="237"/>
        <v>0</v>
      </c>
      <c r="C2234" s="424"/>
      <c r="D2234" s="425"/>
      <c r="E2234" s="429"/>
      <c r="F2234" s="430"/>
      <c r="G2234" s="432">
        <f t="shared" si="238"/>
        <v>0</v>
      </c>
    </row>
    <row r="2235" spans="1:7" ht="16.5" customHeight="1" x14ac:dyDescent="0.2">
      <c r="A2235" s="423"/>
      <c r="B2235" s="418">
        <f t="shared" si="237"/>
        <v>0</v>
      </c>
      <c r="C2235" s="424"/>
      <c r="D2235" s="425"/>
      <c r="E2235" s="435"/>
      <c r="F2235" s="430"/>
      <c r="G2235" s="432">
        <f t="shared" si="238"/>
        <v>0</v>
      </c>
    </row>
    <row r="2236" spans="1:7" ht="16.5" customHeight="1" x14ac:dyDescent="0.2">
      <c r="A2236" s="423"/>
      <c r="B2236" s="418">
        <f t="shared" si="237"/>
        <v>0</v>
      </c>
      <c r="C2236" s="424"/>
      <c r="D2236" s="425"/>
      <c r="E2236" s="429"/>
      <c r="F2236" s="430"/>
      <c r="G2236" s="432">
        <f t="shared" si="238"/>
        <v>0</v>
      </c>
    </row>
    <row r="2237" spans="1:7" ht="16.5" customHeight="1" x14ac:dyDescent="0.2">
      <c r="A2237" s="423"/>
      <c r="B2237" s="418">
        <f t="shared" si="237"/>
        <v>0</v>
      </c>
      <c r="C2237" s="424"/>
      <c r="D2237" s="425"/>
      <c r="E2237" s="429"/>
      <c r="F2237" s="430"/>
      <c r="G2237" s="432">
        <f t="shared" si="238"/>
        <v>0</v>
      </c>
    </row>
    <row r="2238" spans="1:7" ht="16.5" customHeight="1" x14ac:dyDescent="0.2">
      <c r="A2238" s="423"/>
      <c r="B2238" s="418">
        <f t="shared" si="237"/>
        <v>0</v>
      </c>
      <c r="C2238" s="424"/>
      <c r="D2238" s="425"/>
      <c r="E2238" s="429"/>
      <c r="F2238" s="430"/>
      <c r="G2238" s="432">
        <f t="shared" si="238"/>
        <v>0</v>
      </c>
    </row>
    <row r="2239" spans="1:7" ht="16.5" customHeight="1" x14ac:dyDescent="0.2">
      <c r="A2239" s="423"/>
      <c r="B2239" s="418">
        <f t="shared" si="237"/>
        <v>0</v>
      </c>
      <c r="C2239" s="424"/>
      <c r="D2239" s="425"/>
      <c r="E2239" s="429"/>
      <c r="F2239" s="430"/>
      <c r="G2239" s="432">
        <f t="shared" si="238"/>
        <v>0</v>
      </c>
    </row>
    <row r="2240" spans="1:7" ht="16.5" customHeight="1" x14ac:dyDescent="0.2">
      <c r="A2240" s="423"/>
      <c r="B2240" s="418">
        <f t="shared" si="237"/>
        <v>0</v>
      </c>
      <c r="C2240" s="424"/>
      <c r="D2240" s="425"/>
      <c r="E2240" s="429"/>
      <c r="F2240" s="430"/>
      <c r="G2240" s="432">
        <f t="shared" si="238"/>
        <v>0</v>
      </c>
    </row>
    <row r="2241" spans="1:7" ht="16.5" customHeight="1" x14ac:dyDescent="0.2">
      <c r="A2241" s="165"/>
      <c r="B2241" s="160"/>
      <c r="C2241" s="160"/>
      <c r="D2241" s="156"/>
      <c r="E2241" s="157"/>
      <c r="F2241" s="166" t="s">
        <v>37</v>
      </c>
      <c r="G2241" s="436">
        <f>SUBTOTAL(9,G2230:G2240)</f>
        <v>0</v>
      </c>
    </row>
    <row r="2242" spans="1:7" ht="16.5" customHeight="1" x14ac:dyDescent="0.2">
      <c r="A2242" s="165"/>
      <c r="B2242" s="160"/>
      <c r="C2242" s="167" t="s">
        <v>1706</v>
      </c>
      <c r="D2242" s="156"/>
      <c r="E2242" s="157"/>
      <c r="F2242" s="158"/>
      <c r="G2242" s="168"/>
    </row>
    <row r="2243" spans="1:7" ht="16.5" customHeight="1" x14ac:dyDescent="0.2">
      <c r="A2243" s="603" t="s">
        <v>681</v>
      </c>
      <c r="B2243" s="604"/>
      <c r="C2243" s="605" t="s">
        <v>0</v>
      </c>
      <c r="D2243" s="605" t="s">
        <v>31</v>
      </c>
      <c r="E2243" s="607" t="s">
        <v>32</v>
      </c>
      <c r="F2243" s="609" t="s">
        <v>33</v>
      </c>
      <c r="G2243" s="611" t="s">
        <v>34</v>
      </c>
    </row>
    <row r="2244" spans="1:7" ht="16.5" customHeight="1" x14ac:dyDescent="0.2">
      <c r="A2244" s="163" t="s">
        <v>682</v>
      </c>
      <c r="B2244" s="164" t="s">
        <v>683</v>
      </c>
      <c r="C2244" s="606"/>
      <c r="D2244" s="606"/>
      <c r="E2244" s="608"/>
      <c r="F2244" s="610"/>
      <c r="G2244" s="612"/>
    </row>
    <row r="2245" spans="1:7" ht="16.5" customHeight="1" x14ac:dyDescent="0.2">
      <c r="A2245" s="423"/>
      <c r="B2245" s="418">
        <f>IF(A2245=0,0,VLOOKUP(A2245,Tabla_Indices,2,FALSE))</f>
        <v>0</v>
      </c>
      <c r="C2245" s="424"/>
      <c r="D2245" s="425"/>
      <c r="E2245" s="429"/>
      <c r="F2245" s="430"/>
      <c r="G2245" s="432">
        <f>ROUND(E2245*F2245,2)</f>
        <v>0</v>
      </c>
    </row>
    <row r="2246" spans="1:7" ht="16.5" customHeight="1" x14ac:dyDescent="0.2">
      <c r="A2246" s="423"/>
      <c r="B2246" s="418">
        <f>IF(A2246=0,0,VLOOKUP(A2246,Tabla_Indices,2,FALSE))</f>
        <v>0</v>
      </c>
      <c r="C2246" s="424"/>
      <c r="D2246" s="425"/>
      <c r="E2246" s="435"/>
      <c r="F2246" s="430"/>
      <c r="G2246" s="432">
        <f t="shared" ref="G2246" si="239">ROUND(E2246*F2246,2)</f>
        <v>0</v>
      </c>
    </row>
    <row r="2247" spans="1:7" ht="16.5" customHeight="1" x14ac:dyDescent="0.2">
      <c r="A2247" s="165"/>
      <c r="B2247" s="160"/>
      <c r="C2247" s="160"/>
      <c r="D2247" s="156"/>
      <c r="E2247" s="157"/>
      <c r="F2247" s="166" t="s">
        <v>1707</v>
      </c>
      <c r="G2247" s="436">
        <f>SUBTOTAL(9,G2245:G2246)</f>
        <v>0</v>
      </c>
    </row>
    <row r="2248" spans="1:7" ht="16.5" customHeight="1" thickBot="1" x14ac:dyDescent="0.25">
      <c r="A2248" s="170"/>
      <c r="B2248" s="171"/>
      <c r="C2248" s="172"/>
      <c r="D2248" s="171"/>
      <c r="E2248" s="173"/>
      <c r="F2248" s="174"/>
      <c r="G2248" s="175"/>
    </row>
    <row r="2249" spans="1:7" ht="16.5" customHeight="1" thickBot="1" x14ac:dyDescent="0.25">
      <c r="A2249" s="202">
        <f>B2182</f>
        <v>30</v>
      </c>
      <c r="B2249" s="201">
        <f>C2182</f>
        <v>0</v>
      </c>
      <c r="C2249" s="225"/>
      <c r="D2249" s="225" t="s">
        <v>38</v>
      </c>
      <c r="E2249" s="226"/>
      <c r="F2249" s="437" t="str">
        <f>CONCATENATE("$/",G2182)</f>
        <v>$/0</v>
      </c>
      <c r="G2249" s="438">
        <f>SUBTOTAL(9,G2205:G2248)</f>
        <v>0</v>
      </c>
    </row>
    <row r="2250" spans="1:7" ht="16.5" customHeight="1" thickTop="1" thickBot="1" x14ac:dyDescent="0.25"/>
    <row r="2251" spans="1:7" ht="16.5" customHeight="1" thickTop="1" x14ac:dyDescent="0.2">
      <c r="A2251" s="613" t="s">
        <v>40</v>
      </c>
      <c r="B2251" s="614"/>
      <c r="C2251" s="614"/>
      <c r="D2251" s="614"/>
      <c r="E2251" s="614"/>
      <c r="F2251" s="614"/>
      <c r="G2251" s="615"/>
    </row>
    <row r="2252" spans="1:7" ht="16.5" customHeight="1" x14ac:dyDescent="0.2">
      <c r="A2252" s="146" t="s">
        <v>819</v>
      </c>
      <c r="B2252" s="147" t="str">
        <f>Comitente</f>
        <v>DIRECCIÓN PROVINCIAL DE VIALIDAD</v>
      </c>
      <c r="C2252" s="148"/>
      <c r="D2252" s="223"/>
      <c r="E2252" s="223"/>
      <c r="F2252" s="150"/>
      <c r="G2252" s="151"/>
    </row>
    <row r="2253" spans="1:7" ht="16.5" customHeight="1" x14ac:dyDescent="0.2">
      <c r="A2253" s="146" t="s">
        <v>820</v>
      </c>
      <c r="B2253" s="147">
        <f>Contratista</f>
        <v>0</v>
      </c>
      <c r="C2253" s="152"/>
      <c r="D2253" s="152"/>
      <c r="E2253" s="152"/>
      <c r="F2253" s="147"/>
      <c r="G2253" s="153"/>
    </row>
    <row r="2254" spans="1:7" ht="16.5" customHeight="1" x14ac:dyDescent="0.2">
      <c r="A2254" s="146" t="s">
        <v>28</v>
      </c>
      <c r="B2254" s="147">
        <f>Obra</f>
        <v>0</v>
      </c>
      <c r="C2254" s="152"/>
      <c r="D2254" s="152"/>
      <c r="E2254" s="152"/>
      <c r="F2254" s="147" t="s">
        <v>41</v>
      </c>
      <c r="G2254" s="153">
        <f>Fecha_Base</f>
        <v>0</v>
      </c>
    </row>
    <row r="2255" spans="1:7" ht="16.5" customHeight="1" x14ac:dyDescent="0.2">
      <c r="A2255" s="154" t="s">
        <v>818</v>
      </c>
      <c r="B2255" s="155">
        <f>Ubicación</f>
        <v>0</v>
      </c>
      <c r="C2255" s="155"/>
      <c r="D2255" s="156"/>
      <c r="E2255" s="157"/>
      <c r="F2255" s="158"/>
      <c r="G2255" s="159"/>
    </row>
    <row r="2256" spans="1:7" ht="16.5" customHeight="1" x14ac:dyDescent="0.2">
      <c r="A2256" s="154" t="s">
        <v>42</v>
      </c>
      <c r="B2256" s="470"/>
      <c r="C2256" s="160" t="str">
        <f>IF(B2256="","",VLOOKUP(B2256,Tabla_CyP,2,FALSE))</f>
        <v/>
      </c>
      <c r="E2256" s="157"/>
      <c r="F2256" s="158"/>
      <c r="G2256" s="159"/>
    </row>
    <row r="2257" spans="1:7" ht="16.5" customHeight="1" x14ac:dyDescent="0.2">
      <c r="A2257" s="154" t="s">
        <v>29</v>
      </c>
      <c r="B2257" s="570">
        <v>31</v>
      </c>
      <c r="C2257" s="160">
        <f>IF(B2257=0,"",VLOOKUP(B2257,Tabla_CyP,2,FALSE))</f>
        <v>0</v>
      </c>
      <c r="D2257" s="156"/>
      <c r="E2257" s="157"/>
      <c r="F2257" s="155" t="s">
        <v>30</v>
      </c>
      <c r="G2257" s="161">
        <f>IF(B2257=0,"",VLOOKUP(B2257,Tabla_CyP,4,FALSE))</f>
        <v>0</v>
      </c>
    </row>
    <row r="2258" spans="1:7" ht="16.5" customHeight="1" x14ac:dyDescent="0.2">
      <c r="A2258" s="154"/>
      <c r="B2258" s="155"/>
      <c r="C2258" s="160"/>
      <c r="D2258" s="156"/>
      <c r="E2258" s="157"/>
      <c r="F2258" s="160"/>
      <c r="G2258" s="162"/>
    </row>
    <row r="2259" spans="1:7" ht="16.5" customHeight="1" x14ac:dyDescent="0.2">
      <c r="A2259" s="412"/>
      <c r="B2259" s="149"/>
      <c r="C2259" s="413" t="s">
        <v>1695</v>
      </c>
      <c r="D2259" s="149"/>
      <c r="E2259" s="149"/>
      <c r="F2259" s="149"/>
      <c r="G2259" s="414"/>
    </row>
    <row r="2260" spans="1:7" ht="16.5" customHeight="1" x14ac:dyDescent="0.2">
      <c r="A2260" s="154"/>
      <c r="B2260" s="215"/>
      <c r="C2260" s="160"/>
      <c r="D2260" s="156"/>
      <c r="E2260" s="157"/>
      <c r="F2260" s="155"/>
      <c r="G2260" s="161"/>
    </row>
    <row r="2261" spans="1:7" ht="16.5" customHeight="1" x14ac:dyDescent="0.2">
      <c r="A2261" s="154"/>
      <c r="B2261" s="215"/>
      <c r="C2261" s="415" t="s">
        <v>1696</v>
      </c>
      <c r="D2261" s="416" t="s">
        <v>32</v>
      </c>
      <c r="E2261" s="416" t="s">
        <v>1697</v>
      </c>
      <c r="F2261" s="416" t="s">
        <v>1698</v>
      </c>
      <c r="G2261" s="417" t="s">
        <v>1699</v>
      </c>
    </row>
    <row r="2262" spans="1:7" ht="16.5" customHeight="1" x14ac:dyDescent="0.2">
      <c r="A2262" s="154"/>
      <c r="B2262" s="215"/>
      <c r="C2262" s="424"/>
      <c r="D2262" s="429"/>
      <c r="E2262" s="467"/>
      <c r="F2262" s="430"/>
      <c r="G2262" s="420">
        <f>ROUND(D2262*F2262,2)</f>
        <v>0</v>
      </c>
    </row>
    <row r="2263" spans="1:7" ht="16.5" customHeight="1" x14ac:dyDescent="0.2">
      <c r="A2263" s="154"/>
      <c r="B2263" s="215"/>
      <c r="C2263" s="424"/>
      <c r="D2263" s="429"/>
      <c r="E2263" s="467"/>
      <c r="F2263" s="430"/>
      <c r="G2263" s="420">
        <f>ROUND(D2263*F2263,2)</f>
        <v>0</v>
      </c>
    </row>
    <row r="2264" spans="1:7" ht="16.5" customHeight="1" x14ac:dyDescent="0.2">
      <c r="A2264" s="154"/>
      <c r="B2264" s="215"/>
      <c r="C2264" s="424"/>
      <c r="D2264" s="429"/>
      <c r="E2264" s="467"/>
      <c r="F2264" s="430"/>
      <c r="G2264" s="420">
        <f>ROUND(D2264*F2264,2)</f>
        <v>0</v>
      </c>
    </row>
    <row r="2265" spans="1:7" ht="16.5" customHeight="1" x14ac:dyDescent="0.2">
      <c r="A2265" s="154"/>
      <c r="B2265" s="215"/>
      <c r="C2265" s="424"/>
      <c r="D2265" s="429"/>
      <c r="E2265" s="467"/>
      <c r="F2265" s="430"/>
      <c r="G2265" s="420">
        <f>ROUND(D2265*F2265,2)</f>
        <v>0</v>
      </c>
    </row>
    <row r="2266" spans="1:7" ht="16.5" customHeight="1" x14ac:dyDescent="0.2">
      <c r="A2266" s="154"/>
      <c r="B2266" s="215"/>
      <c r="C2266" s="424"/>
      <c r="D2266" s="429"/>
      <c r="E2266" s="467"/>
      <c r="F2266" s="430"/>
      <c r="G2266" s="420">
        <f t="shared" ref="G2266:G2271" si="240">ROUND(D2266*F2266,2)</f>
        <v>0</v>
      </c>
    </row>
    <row r="2267" spans="1:7" ht="16.5" customHeight="1" x14ac:dyDescent="0.2">
      <c r="A2267" s="154"/>
      <c r="B2267" s="215"/>
      <c r="C2267" s="424"/>
      <c r="D2267" s="429"/>
      <c r="E2267" s="467"/>
      <c r="F2267" s="430"/>
      <c r="G2267" s="420">
        <f t="shared" si="240"/>
        <v>0</v>
      </c>
    </row>
    <row r="2268" spans="1:7" ht="16.5" customHeight="1" x14ac:dyDescent="0.2">
      <c r="A2268" s="154"/>
      <c r="B2268" s="215"/>
      <c r="C2268" s="424"/>
      <c r="D2268" s="429"/>
      <c r="E2268" s="467"/>
      <c r="F2268" s="430"/>
      <c r="G2268" s="420">
        <f t="shared" si="240"/>
        <v>0</v>
      </c>
    </row>
    <row r="2269" spans="1:7" ht="16.5" customHeight="1" x14ac:dyDescent="0.2">
      <c r="A2269" s="154"/>
      <c r="B2269" s="215"/>
      <c r="C2269" s="424"/>
      <c r="D2269" s="429"/>
      <c r="E2269" s="467"/>
      <c r="F2269" s="430"/>
      <c r="G2269" s="420">
        <f t="shared" si="240"/>
        <v>0</v>
      </c>
    </row>
    <row r="2270" spans="1:7" ht="16.5" customHeight="1" x14ac:dyDescent="0.2">
      <c r="A2270" s="154"/>
      <c r="B2270" s="215"/>
      <c r="C2270" s="424"/>
      <c r="D2270" s="429"/>
      <c r="E2270" s="467"/>
      <c r="F2270" s="430"/>
      <c r="G2270" s="420">
        <f t="shared" si="240"/>
        <v>0</v>
      </c>
    </row>
    <row r="2271" spans="1:7" ht="16.5" customHeight="1" x14ac:dyDescent="0.2">
      <c r="A2271" s="154"/>
      <c r="B2271" s="215"/>
      <c r="C2271" s="424"/>
      <c r="D2271" s="429"/>
      <c r="E2271" s="467"/>
      <c r="F2271" s="430"/>
      <c r="G2271" s="420">
        <f t="shared" si="240"/>
        <v>0</v>
      </c>
    </row>
    <row r="2272" spans="1:7" ht="16.5" customHeight="1" thickBot="1" x14ac:dyDescent="0.25">
      <c r="A2272" s="154"/>
      <c r="B2272" s="215"/>
      <c r="C2272" s="160"/>
      <c r="E2272" s="222"/>
      <c r="F2272" s="155"/>
      <c r="G2272" s="161"/>
    </row>
    <row r="2273" spans="1:7" ht="16.5" customHeight="1" thickBot="1" x14ac:dyDescent="0.25">
      <c r="A2273" s="154"/>
      <c r="C2273" s="421" t="s">
        <v>1700</v>
      </c>
      <c r="E2273" s="222">
        <f>SUMPRODUCT(D2262:D2271,E2262:E2271)</f>
        <v>0</v>
      </c>
      <c r="F2273" s="155" t="s">
        <v>1701</v>
      </c>
      <c r="G2273" s="422">
        <f>SUM(G2262:G2271)</f>
        <v>0</v>
      </c>
    </row>
    <row r="2274" spans="1:7" ht="16.5" customHeight="1" x14ac:dyDescent="0.2">
      <c r="A2274" s="154"/>
      <c r="B2274" s="215"/>
      <c r="C2274" s="421"/>
      <c r="D2274" s="222"/>
      <c r="E2274" s="157"/>
      <c r="F2274" s="155"/>
      <c r="G2274" s="224"/>
    </row>
    <row r="2275" spans="1:7" ht="16.5" customHeight="1" x14ac:dyDescent="0.2">
      <c r="A2275" s="154"/>
      <c r="B2275" s="215"/>
      <c r="C2275" s="155" t="s">
        <v>1702</v>
      </c>
      <c r="D2275" s="425"/>
      <c r="E2275" s="559" t="str">
        <f>CONCATENATE(G2257,"/día")</f>
        <v>0/día</v>
      </c>
      <c r="F2275" s="155"/>
      <c r="G2275" s="161"/>
    </row>
    <row r="2276" spans="1:7" ht="16.5" customHeight="1" x14ac:dyDescent="0.2">
      <c r="A2276" s="154"/>
      <c r="B2276" s="215"/>
      <c r="C2276" s="160"/>
      <c r="D2276" s="156"/>
      <c r="E2276" s="157"/>
      <c r="F2276" s="155"/>
      <c r="G2276" s="161"/>
    </row>
    <row r="2277" spans="1:7" ht="16.5" customHeight="1" x14ac:dyDescent="0.2">
      <c r="A2277" s="603" t="s">
        <v>681</v>
      </c>
      <c r="B2277" s="604"/>
      <c r="C2277" s="605" t="s">
        <v>0</v>
      </c>
      <c r="D2277" s="607" t="s">
        <v>1703</v>
      </c>
      <c r="E2277" s="607" t="s">
        <v>1715</v>
      </c>
      <c r="F2277" s="609" t="s">
        <v>1054</v>
      </c>
      <c r="G2277" s="611" t="s">
        <v>34</v>
      </c>
    </row>
    <row r="2278" spans="1:7" ht="16.5" customHeight="1" x14ac:dyDescent="0.2">
      <c r="A2278" s="163" t="s">
        <v>682</v>
      </c>
      <c r="B2278" s="164" t="s">
        <v>683</v>
      </c>
      <c r="C2278" s="606"/>
      <c r="D2278" s="608"/>
      <c r="E2278" s="608"/>
      <c r="F2278" s="610"/>
      <c r="G2278" s="612"/>
    </row>
    <row r="2279" spans="1:7" ht="16.5" customHeight="1" x14ac:dyDescent="0.2">
      <c r="A2279" s="165"/>
      <c r="B2279" s="160"/>
      <c r="C2279" s="167" t="s">
        <v>1704</v>
      </c>
      <c r="D2279" s="157"/>
      <c r="E2279" s="157"/>
      <c r="F2279" s="160"/>
      <c r="G2279" s="168"/>
    </row>
    <row r="2280" spans="1:7" ht="16.5" customHeight="1" x14ac:dyDescent="0.2">
      <c r="A2280" s="578" t="s">
        <v>1806</v>
      </c>
      <c r="B2280" s="418" t="str">
        <f t="shared" ref="B2280:B2289" si="241">IF(A2280=0,0,VLOOKUP(A2280,Tabla_Indices,2,FALSE))</f>
        <v>Equipo - Amortización de equipo</v>
      </c>
      <c r="C2280" s="424" t="s">
        <v>1821</v>
      </c>
      <c r="D2280" s="579">
        <f>C_Amortización_Equipo</f>
        <v>0</v>
      </c>
      <c r="E2280" s="472"/>
      <c r="F2280" s="468">
        <f>IF(C2280="",0,D2275)</f>
        <v>0</v>
      </c>
      <c r="G2280" s="426">
        <f>IF(F2280=0,0,ROUND(E2280/F2280,2))</f>
        <v>0</v>
      </c>
    </row>
    <row r="2281" spans="1:7" ht="16.5" customHeight="1" x14ac:dyDescent="0.2">
      <c r="A2281" s="578" t="s">
        <v>1806</v>
      </c>
      <c r="B2281" s="418" t="str">
        <f t="shared" si="241"/>
        <v>Equipo - Amortización de equipo</v>
      </c>
      <c r="C2281" s="424" t="s">
        <v>1811</v>
      </c>
      <c r="D2281" s="579">
        <f>C_Interés_Equipo</f>
        <v>0</v>
      </c>
      <c r="E2281" s="472"/>
      <c r="F2281" s="468">
        <f>IF(C2281="",0,D2275)</f>
        <v>0</v>
      </c>
      <c r="G2281" s="426">
        <f t="shared" ref="G2281:G2289" si="242">IF(F2281=0,0,ROUND(E2281/F2281,2))</f>
        <v>0</v>
      </c>
    </row>
    <row r="2282" spans="1:7" ht="16.5" customHeight="1" x14ac:dyDescent="0.2">
      <c r="A2282" s="578" t="s">
        <v>1807</v>
      </c>
      <c r="B2282" s="418" t="str">
        <f t="shared" si="241"/>
        <v xml:space="preserve">Accesorios y repuestos para máquinas de uso especial                 </v>
      </c>
      <c r="C2282" s="428" t="s">
        <v>1721</v>
      </c>
      <c r="D2282" s="579">
        <f>C_Reparaciones_Repuestos_Equipos</f>
        <v>0</v>
      </c>
      <c r="E2282" s="472"/>
      <c r="F2282" s="468">
        <f>IF(C2282="",0,D2275)</f>
        <v>0</v>
      </c>
      <c r="G2282" s="426">
        <f t="shared" si="242"/>
        <v>0</v>
      </c>
    </row>
    <row r="2283" spans="1:7" ht="16.5" customHeight="1" x14ac:dyDescent="0.2">
      <c r="A2283" s="578" t="s">
        <v>1809</v>
      </c>
      <c r="B2283" s="418" t="str">
        <f t="shared" si="241"/>
        <v xml:space="preserve">Gas oil                                                                </v>
      </c>
      <c r="C2283" s="428" t="s">
        <v>982</v>
      </c>
      <c r="D2283" s="579">
        <f>C_Combustible_Equipos</f>
        <v>0</v>
      </c>
      <c r="E2283" s="472"/>
      <c r="F2283" s="468">
        <f>IF(C2283="",0,D2275)</f>
        <v>0</v>
      </c>
      <c r="G2283" s="426">
        <f t="shared" si="242"/>
        <v>0</v>
      </c>
    </row>
    <row r="2284" spans="1:7" ht="16.5" customHeight="1" x14ac:dyDescent="0.2">
      <c r="A2284" s="578" t="s">
        <v>1810</v>
      </c>
      <c r="B2284" s="418" t="str">
        <f t="shared" si="241"/>
        <v xml:space="preserve">Aceites lubricantes                                                    </v>
      </c>
      <c r="C2284" s="428" t="s">
        <v>1808</v>
      </c>
      <c r="D2284" s="579">
        <f>C_Lubricantes_Equipos</f>
        <v>0</v>
      </c>
      <c r="E2284" s="472"/>
      <c r="F2284" s="468">
        <f>IF(C2284="",0,D2275)</f>
        <v>0</v>
      </c>
      <c r="G2284" s="426">
        <f t="shared" si="242"/>
        <v>0</v>
      </c>
    </row>
    <row r="2285" spans="1:7" ht="16.5" customHeight="1" x14ac:dyDescent="0.2">
      <c r="A2285" s="578"/>
      <c r="B2285" s="418">
        <f t="shared" si="241"/>
        <v>0</v>
      </c>
      <c r="C2285" s="428"/>
      <c r="D2285" s="471"/>
      <c r="E2285" s="430"/>
      <c r="F2285" s="468">
        <f>IF(C2285="",0,D2275)</f>
        <v>0</v>
      </c>
      <c r="G2285" s="426">
        <f t="shared" si="242"/>
        <v>0</v>
      </c>
    </row>
    <row r="2286" spans="1:7" ht="16.5" customHeight="1" x14ac:dyDescent="0.2">
      <c r="A2286" s="578"/>
      <c r="B2286" s="418">
        <f t="shared" si="241"/>
        <v>0</v>
      </c>
      <c r="C2286" s="428"/>
      <c r="D2286" s="425"/>
      <c r="E2286" s="471"/>
      <c r="F2286" s="468">
        <f>IF(C2286="",0,D2275)</f>
        <v>0</v>
      </c>
      <c r="G2286" s="426">
        <f t="shared" si="242"/>
        <v>0</v>
      </c>
    </row>
    <row r="2287" spans="1:7" ht="16.5" customHeight="1" x14ac:dyDescent="0.2">
      <c r="A2287" s="578"/>
      <c r="B2287" s="418">
        <f t="shared" si="241"/>
        <v>0</v>
      </c>
      <c r="C2287" s="428"/>
      <c r="D2287" s="425"/>
      <c r="E2287" s="471"/>
      <c r="F2287" s="468">
        <f>IF(C2287="",0,D2275)</f>
        <v>0</v>
      </c>
      <c r="G2287" s="426">
        <f t="shared" si="242"/>
        <v>0</v>
      </c>
    </row>
    <row r="2288" spans="1:7" ht="16.5" customHeight="1" x14ac:dyDescent="0.2">
      <c r="A2288" s="578"/>
      <c r="B2288" s="418">
        <f t="shared" si="241"/>
        <v>0</v>
      </c>
      <c r="C2288" s="428"/>
      <c r="D2288" s="425"/>
      <c r="E2288" s="429"/>
      <c r="F2288" s="468">
        <f>IF(C2288="",0,D2275)</f>
        <v>0</v>
      </c>
      <c r="G2288" s="426">
        <f t="shared" si="242"/>
        <v>0</v>
      </c>
    </row>
    <row r="2289" spans="1:7" ht="16.5" customHeight="1" x14ac:dyDescent="0.2">
      <c r="A2289" s="578"/>
      <c r="B2289" s="418">
        <f t="shared" si="241"/>
        <v>0</v>
      </c>
      <c r="C2289" s="424"/>
      <c r="D2289" s="425"/>
      <c r="E2289" s="429"/>
      <c r="F2289" s="468">
        <f>IF(C2289="",0,D2275)</f>
        <v>0</v>
      </c>
      <c r="G2289" s="426">
        <f t="shared" si="242"/>
        <v>0</v>
      </c>
    </row>
    <row r="2290" spans="1:7" ht="16.5" customHeight="1" x14ac:dyDescent="0.2">
      <c r="A2290" s="169"/>
      <c r="B2290" s="156"/>
      <c r="C2290" s="160"/>
      <c r="D2290" s="156"/>
      <c r="E2290" s="157"/>
      <c r="F2290" s="166" t="s">
        <v>35</v>
      </c>
      <c r="G2290" s="431">
        <f>SUBTOTAL(9,G2280:G2289)</f>
        <v>0</v>
      </c>
    </row>
    <row r="2291" spans="1:7" ht="16.5" customHeight="1" x14ac:dyDescent="0.2">
      <c r="A2291" s="165"/>
      <c r="B2291" s="160"/>
      <c r="C2291" s="167" t="s">
        <v>821</v>
      </c>
      <c r="D2291" s="156"/>
      <c r="E2291" s="157"/>
      <c r="F2291" s="158"/>
      <c r="G2291" s="168"/>
    </row>
    <row r="2292" spans="1:7" ht="16.5" customHeight="1" x14ac:dyDescent="0.2">
      <c r="A2292" s="603" t="s">
        <v>681</v>
      </c>
      <c r="B2292" s="604"/>
      <c r="C2292" s="605" t="s">
        <v>0</v>
      </c>
      <c r="D2292" s="607" t="s">
        <v>32</v>
      </c>
      <c r="E2292" s="607" t="s">
        <v>1715</v>
      </c>
      <c r="F2292" s="609" t="s">
        <v>1054</v>
      </c>
      <c r="G2292" s="611" t="s">
        <v>34</v>
      </c>
    </row>
    <row r="2293" spans="1:7" ht="16.5" customHeight="1" x14ac:dyDescent="0.2">
      <c r="A2293" s="163" t="s">
        <v>682</v>
      </c>
      <c r="B2293" s="164" t="s">
        <v>683</v>
      </c>
      <c r="C2293" s="606"/>
      <c r="D2293" s="608"/>
      <c r="E2293" s="608"/>
      <c r="F2293" s="610"/>
      <c r="G2293" s="612"/>
    </row>
    <row r="2294" spans="1:7" ht="16.5" customHeight="1" x14ac:dyDescent="0.2">
      <c r="A2294" s="423" t="s">
        <v>1822</v>
      </c>
      <c r="B2294" s="418" t="str">
        <f t="shared" ref="B2294:B2300" si="243">IF(A2294=0,0,VLOOKUP(A2294,Tabla_Indices,2,FALSE))</f>
        <v>Oficial Especializado</v>
      </c>
      <c r="C2294" s="427" t="s">
        <v>1723</v>
      </c>
      <c r="D2294" s="425"/>
      <c r="E2294" s="429"/>
      <c r="F2294" s="419">
        <f>D2275</f>
        <v>0</v>
      </c>
      <c r="G2294" s="432">
        <f>IF(F2294=0,0,ROUND(D2294*E2294/F2294,2))</f>
        <v>0</v>
      </c>
    </row>
    <row r="2295" spans="1:7" ht="16.5" customHeight="1" x14ac:dyDescent="0.2">
      <c r="A2295" s="423" t="s">
        <v>1823</v>
      </c>
      <c r="B2295" s="418" t="str">
        <f t="shared" si="243"/>
        <v xml:space="preserve">Oficial </v>
      </c>
      <c r="C2295" s="424" t="s">
        <v>1724</v>
      </c>
      <c r="D2295" s="425"/>
      <c r="E2295" s="429"/>
      <c r="F2295" s="419">
        <f>D2275</f>
        <v>0</v>
      </c>
      <c r="G2295" s="432">
        <f t="shared" ref="G2295:G2300" si="244">IF(F2295=0,0,ROUND(D2295*E2295/F2295,2))</f>
        <v>0</v>
      </c>
    </row>
    <row r="2296" spans="1:7" ht="16.5" customHeight="1" x14ac:dyDescent="0.2">
      <c r="A2296" s="423" t="s">
        <v>1824</v>
      </c>
      <c r="B2296" s="418" t="str">
        <f t="shared" si="243"/>
        <v>Ayudante</v>
      </c>
      <c r="C2296" s="424" t="s">
        <v>1725</v>
      </c>
      <c r="D2296" s="425"/>
      <c r="E2296" s="429"/>
      <c r="F2296" s="419">
        <f>D2275</f>
        <v>0</v>
      </c>
      <c r="G2296" s="432">
        <f t="shared" si="244"/>
        <v>0</v>
      </c>
    </row>
    <row r="2297" spans="1:7" ht="16.5" customHeight="1" x14ac:dyDescent="0.2">
      <c r="A2297" s="423" t="s">
        <v>1824</v>
      </c>
      <c r="B2297" s="418" t="str">
        <f t="shared" si="243"/>
        <v>Ayudante</v>
      </c>
      <c r="C2297" s="424" t="s">
        <v>825</v>
      </c>
      <c r="D2297" s="425"/>
      <c r="E2297" s="429"/>
      <c r="F2297" s="419">
        <f>D2275</f>
        <v>0</v>
      </c>
      <c r="G2297" s="432">
        <f t="shared" si="244"/>
        <v>0</v>
      </c>
    </row>
    <row r="2298" spans="1:7" ht="16.5" customHeight="1" x14ac:dyDescent="0.2">
      <c r="A2298" s="423"/>
      <c r="B2298" s="418">
        <f t="shared" si="243"/>
        <v>0</v>
      </c>
      <c r="C2298" s="424"/>
      <c r="D2298" s="425"/>
      <c r="E2298" s="429"/>
      <c r="F2298" s="419"/>
      <c r="G2298" s="432">
        <f t="shared" si="244"/>
        <v>0</v>
      </c>
    </row>
    <row r="2299" spans="1:7" ht="16.5" customHeight="1" x14ac:dyDescent="0.2">
      <c r="A2299" s="423" t="s">
        <v>1825</v>
      </c>
      <c r="B2299" s="418" t="str">
        <f t="shared" si="243"/>
        <v>Sereno</v>
      </c>
      <c r="C2299" s="424" t="s">
        <v>1726</v>
      </c>
      <c r="D2299" s="433"/>
      <c r="E2299" s="571"/>
      <c r="F2299" s="419">
        <f>D2275</f>
        <v>0</v>
      </c>
      <c r="G2299" s="432">
        <f t="shared" si="244"/>
        <v>0</v>
      </c>
    </row>
    <row r="2300" spans="1:7" ht="16.5" customHeight="1" x14ac:dyDescent="0.2">
      <c r="A2300" s="423"/>
      <c r="B2300" s="418">
        <f t="shared" si="243"/>
        <v>0</v>
      </c>
      <c r="C2300" s="418"/>
      <c r="D2300" s="469"/>
      <c r="E2300" s="419"/>
      <c r="F2300" s="419">
        <f>D2275</f>
        <v>0</v>
      </c>
      <c r="G2300" s="432">
        <f t="shared" si="244"/>
        <v>0</v>
      </c>
    </row>
    <row r="2301" spans="1:7" ht="16.5" customHeight="1" x14ac:dyDescent="0.2">
      <c r="A2301" s="169"/>
      <c r="B2301" s="156"/>
      <c r="C2301" s="160"/>
      <c r="D2301" s="156"/>
      <c r="E2301" s="157"/>
      <c r="F2301" s="166" t="s">
        <v>36</v>
      </c>
      <c r="G2301" s="434">
        <f>SUBTOTAL(9,G2294:G2300)</f>
        <v>0</v>
      </c>
    </row>
    <row r="2302" spans="1:7" ht="16.5" customHeight="1" x14ac:dyDescent="0.2">
      <c r="A2302" s="165"/>
      <c r="B2302" s="160"/>
      <c r="C2302" s="167" t="s">
        <v>1705</v>
      </c>
      <c r="D2302" s="156"/>
      <c r="E2302" s="157"/>
      <c r="F2302" s="158"/>
      <c r="G2302" s="168"/>
    </row>
    <row r="2303" spans="1:7" ht="16.5" customHeight="1" x14ac:dyDescent="0.2">
      <c r="A2303" s="603" t="s">
        <v>681</v>
      </c>
      <c r="B2303" s="604"/>
      <c r="C2303" s="605" t="s">
        <v>0</v>
      </c>
      <c r="D2303" s="605" t="s">
        <v>31</v>
      </c>
      <c r="E2303" s="607" t="s">
        <v>32</v>
      </c>
      <c r="F2303" s="609" t="s">
        <v>33</v>
      </c>
      <c r="G2303" s="611" t="s">
        <v>34</v>
      </c>
    </row>
    <row r="2304" spans="1:7" ht="16.5" customHeight="1" x14ac:dyDescent="0.2">
      <c r="A2304" s="163" t="s">
        <v>682</v>
      </c>
      <c r="B2304" s="164" t="s">
        <v>683</v>
      </c>
      <c r="C2304" s="606"/>
      <c r="D2304" s="606"/>
      <c r="E2304" s="608"/>
      <c r="F2304" s="610"/>
      <c r="G2304" s="612"/>
    </row>
    <row r="2305" spans="1:7" ht="16.5" customHeight="1" x14ac:dyDescent="0.2">
      <c r="A2305" s="423"/>
      <c r="B2305" s="418">
        <f t="shared" ref="B2305:B2315" si="245">IF(A2305=0,0,VLOOKUP(A2305,Tabla_Indices,2,FALSE))</f>
        <v>0</v>
      </c>
      <c r="C2305" s="424"/>
      <c r="D2305" s="425"/>
      <c r="E2305" s="429"/>
      <c r="F2305" s="430"/>
      <c r="G2305" s="432">
        <f>ROUND(E2305*F2305,2)</f>
        <v>0</v>
      </c>
    </row>
    <row r="2306" spans="1:7" ht="16.5" customHeight="1" x14ac:dyDescent="0.2">
      <c r="A2306" s="423"/>
      <c r="B2306" s="418">
        <f t="shared" si="245"/>
        <v>0</v>
      </c>
      <c r="C2306" s="424"/>
      <c r="D2306" s="425"/>
      <c r="E2306" s="429"/>
      <c r="F2306" s="430"/>
      <c r="G2306" s="432">
        <f t="shared" ref="G2306:G2315" si="246">ROUND(E2306*F2306,2)</f>
        <v>0</v>
      </c>
    </row>
    <row r="2307" spans="1:7" ht="16.5" customHeight="1" x14ac:dyDescent="0.2">
      <c r="A2307" s="423"/>
      <c r="B2307" s="418">
        <f t="shared" si="245"/>
        <v>0</v>
      </c>
      <c r="C2307" s="424"/>
      <c r="D2307" s="425"/>
      <c r="E2307" s="429"/>
      <c r="F2307" s="430"/>
      <c r="G2307" s="432">
        <f t="shared" si="246"/>
        <v>0</v>
      </c>
    </row>
    <row r="2308" spans="1:7" ht="16.5" customHeight="1" x14ac:dyDescent="0.2">
      <c r="A2308" s="423"/>
      <c r="B2308" s="418">
        <f t="shared" si="245"/>
        <v>0</v>
      </c>
      <c r="C2308" s="424"/>
      <c r="D2308" s="425"/>
      <c r="E2308" s="429"/>
      <c r="F2308" s="430"/>
      <c r="G2308" s="432">
        <f t="shared" si="246"/>
        <v>0</v>
      </c>
    </row>
    <row r="2309" spans="1:7" ht="16.5" customHeight="1" x14ac:dyDescent="0.2">
      <c r="A2309" s="423"/>
      <c r="B2309" s="418">
        <f t="shared" si="245"/>
        <v>0</v>
      </c>
      <c r="C2309" s="424"/>
      <c r="D2309" s="425"/>
      <c r="E2309" s="429"/>
      <c r="F2309" s="430"/>
      <c r="G2309" s="432">
        <f t="shared" si="246"/>
        <v>0</v>
      </c>
    </row>
    <row r="2310" spans="1:7" ht="16.5" customHeight="1" x14ac:dyDescent="0.2">
      <c r="A2310" s="423"/>
      <c r="B2310" s="418">
        <f t="shared" si="245"/>
        <v>0</v>
      </c>
      <c r="C2310" s="424"/>
      <c r="D2310" s="425"/>
      <c r="E2310" s="435"/>
      <c r="F2310" s="430"/>
      <c r="G2310" s="432">
        <f t="shared" si="246"/>
        <v>0</v>
      </c>
    </row>
    <row r="2311" spans="1:7" ht="16.5" customHeight="1" x14ac:dyDescent="0.2">
      <c r="A2311" s="423"/>
      <c r="B2311" s="418">
        <f t="shared" si="245"/>
        <v>0</v>
      </c>
      <c r="C2311" s="424"/>
      <c r="D2311" s="425"/>
      <c r="E2311" s="429"/>
      <c r="F2311" s="430"/>
      <c r="G2311" s="432">
        <f t="shared" si="246"/>
        <v>0</v>
      </c>
    </row>
    <row r="2312" spans="1:7" ht="16.5" customHeight="1" x14ac:dyDescent="0.2">
      <c r="A2312" s="423"/>
      <c r="B2312" s="418">
        <f t="shared" si="245"/>
        <v>0</v>
      </c>
      <c r="C2312" s="424"/>
      <c r="D2312" s="425"/>
      <c r="E2312" s="429"/>
      <c r="F2312" s="430"/>
      <c r="G2312" s="432">
        <f t="shared" si="246"/>
        <v>0</v>
      </c>
    </row>
    <row r="2313" spans="1:7" ht="16.5" customHeight="1" x14ac:dyDescent="0.2">
      <c r="A2313" s="423"/>
      <c r="B2313" s="418">
        <f t="shared" si="245"/>
        <v>0</v>
      </c>
      <c r="C2313" s="424"/>
      <c r="D2313" s="425"/>
      <c r="E2313" s="429"/>
      <c r="F2313" s="430"/>
      <c r="G2313" s="432">
        <f t="shared" si="246"/>
        <v>0</v>
      </c>
    </row>
    <row r="2314" spans="1:7" ht="16.5" customHeight="1" x14ac:dyDescent="0.2">
      <c r="A2314" s="423"/>
      <c r="B2314" s="418">
        <f t="shared" si="245"/>
        <v>0</v>
      </c>
      <c r="C2314" s="424"/>
      <c r="D2314" s="425"/>
      <c r="E2314" s="429"/>
      <c r="F2314" s="430"/>
      <c r="G2314" s="432">
        <f t="shared" si="246"/>
        <v>0</v>
      </c>
    </row>
    <row r="2315" spans="1:7" ht="16.5" customHeight="1" x14ac:dyDescent="0.2">
      <c r="A2315" s="423"/>
      <c r="B2315" s="418">
        <f t="shared" si="245"/>
        <v>0</v>
      </c>
      <c r="C2315" s="424"/>
      <c r="D2315" s="425"/>
      <c r="E2315" s="429"/>
      <c r="F2315" s="430"/>
      <c r="G2315" s="432">
        <f t="shared" si="246"/>
        <v>0</v>
      </c>
    </row>
    <row r="2316" spans="1:7" ht="16.5" customHeight="1" x14ac:dyDescent="0.2">
      <c r="A2316" s="165"/>
      <c r="B2316" s="160"/>
      <c r="C2316" s="160"/>
      <c r="D2316" s="156"/>
      <c r="E2316" s="157"/>
      <c r="F2316" s="166" t="s">
        <v>37</v>
      </c>
      <c r="G2316" s="436">
        <f>SUBTOTAL(9,G2305:G2315)</f>
        <v>0</v>
      </c>
    </row>
    <row r="2317" spans="1:7" ht="16.5" customHeight="1" x14ac:dyDescent="0.2">
      <c r="A2317" s="165"/>
      <c r="B2317" s="160"/>
      <c r="C2317" s="167" t="s">
        <v>1706</v>
      </c>
      <c r="D2317" s="156"/>
      <c r="E2317" s="157"/>
      <c r="F2317" s="158"/>
      <c r="G2317" s="168"/>
    </row>
    <row r="2318" spans="1:7" ht="16.5" customHeight="1" x14ac:dyDescent="0.2">
      <c r="A2318" s="603" t="s">
        <v>681</v>
      </c>
      <c r="B2318" s="604"/>
      <c r="C2318" s="605" t="s">
        <v>0</v>
      </c>
      <c r="D2318" s="605" t="s">
        <v>31</v>
      </c>
      <c r="E2318" s="607" t="s">
        <v>32</v>
      </c>
      <c r="F2318" s="609" t="s">
        <v>33</v>
      </c>
      <c r="G2318" s="611" t="s">
        <v>34</v>
      </c>
    </row>
    <row r="2319" spans="1:7" ht="16.5" customHeight="1" x14ac:dyDescent="0.2">
      <c r="A2319" s="163" t="s">
        <v>682</v>
      </c>
      <c r="B2319" s="164" t="s">
        <v>683</v>
      </c>
      <c r="C2319" s="606"/>
      <c r="D2319" s="606"/>
      <c r="E2319" s="608"/>
      <c r="F2319" s="610"/>
      <c r="G2319" s="612"/>
    </row>
    <row r="2320" spans="1:7" ht="16.5" customHeight="1" x14ac:dyDescent="0.2">
      <c r="A2320" s="423"/>
      <c r="B2320" s="418">
        <f>IF(A2320=0,0,VLOOKUP(A2320,Tabla_Indices,2,FALSE))</f>
        <v>0</v>
      </c>
      <c r="C2320" s="424"/>
      <c r="D2320" s="425"/>
      <c r="E2320" s="429"/>
      <c r="F2320" s="430"/>
      <c r="G2320" s="432">
        <f>ROUND(E2320*F2320,2)</f>
        <v>0</v>
      </c>
    </row>
    <row r="2321" spans="1:7" ht="16.5" customHeight="1" x14ac:dyDescent="0.2">
      <c r="A2321" s="423"/>
      <c r="B2321" s="418">
        <f>IF(A2321=0,0,VLOOKUP(A2321,Tabla_Indices,2,FALSE))</f>
        <v>0</v>
      </c>
      <c r="C2321" s="424"/>
      <c r="D2321" s="425"/>
      <c r="E2321" s="435"/>
      <c r="F2321" s="430"/>
      <c r="G2321" s="432">
        <f t="shared" ref="G2321" si="247">ROUND(E2321*F2321,2)</f>
        <v>0</v>
      </c>
    </row>
    <row r="2322" spans="1:7" ht="16.5" customHeight="1" x14ac:dyDescent="0.2">
      <c r="A2322" s="165"/>
      <c r="B2322" s="160"/>
      <c r="C2322" s="160"/>
      <c r="D2322" s="156"/>
      <c r="E2322" s="157"/>
      <c r="F2322" s="166" t="s">
        <v>1707</v>
      </c>
      <c r="G2322" s="436">
        <f>SUBTOTAL(9,G2320:G2321)</f>
        <v>0</v>
      </c>
    </row>
    <row r="2323" spans="1:7" ht="16.5" customHeight="1" thickBot="1" x14ac:dyDescent="0.25">
      <c r="A2323" s="170"/>
      <c r="B2323" s="171"/>
      <c r="C2323" s="172"/>
      <c r="D2323" s="171"/>
      <c r="E2323" s="173"/>
      <c r="F2323" s="174"/>
      <c r="G2323" s="175"/>
    </row>
    <row r="2324" spans="1:7" ht="16.5" customHeight="1" thickBot="1" x14ac:dyDescent="0.25">
      <c r="A2324" s="202">
        <f>B2257</f>
        <v>31</v>
      </c>
      <c r="B2324" s="201">
        <f>C2257</f>
        <v>0</v>
      </c>
      <c r="C2324" s="225"/>
      <c r="D2324" s="225" t="s">
        <v>38</v>
      </c>
      <c r="E2324" s="226"/>
      <c r="F2324" s="437" t="str">
        <f>CONCATENATE("$/",G2257)</f>
        <v>$/0</v>
      </c>
      <c r="G2324" s="438">
        <f>SUBTOTAL(9,G2280:G2323)</f>
        <v>0</v>
      </c>
    </row>
    <row r="2325" spans="1:7" ht="16.5" customHeight="1" thickTop="1" thickBot="1" x14ac:dyDescent="0.25"/>
    <row r="2326" spans="1:7" ht="16.5" customHeight="1" thickTop="1" x14ac:dyDescent="0.2">
      <c r="A2326" s="613" t="s">
        <v>40</v>
      </c>
      <c r="B2326" s="614"/>
      <c r="C2326" s="614"/>
      <c r="D2326" s="614"/>
      <c r="E2326" s="614"/>
      <c r="F2326" s="614"/>
      <c r="G2326" s="615"/>
    </row>
    <row r="2327" spans="1:7" ht="16.5" customHeight="1" x14ac:dyDescent="0.2">
      <c r="A2327" s="146" t="s">
        <v>819</v>
      </c>
      <c r="B2327" s="147" t="str">
        <f>Comitente</f>
        <v>DIRECCIÓN PROVINCIAL DE VIALIDAD</v>
      </c>
      <c r="C2327" s="148"/>
      <c r="D2327" s="223"/>
      <c r="E2327" s="223"/>
      <c r="F2327" s="150"/>
      <c r="G2327" s="151"/>
    </row>
    <row r="2328" spans="1:7" ht="16.5" customHeight="1" x14ac:dyDescent="0.2">
      <c r="A2328" s="146" t="s">
        <v>820</v>
      </c>
      <c r="B2328" s="147">
        <f>Contratista</f>
        <v>0</v>
      </c>
      <c r="C2328" s="152"/>
      <c r="D2328" s="152"/>
      <c r="E2328" s="152"/>
      <c r="F2328" s="147"/>
      <c r="G2328" s="153"/>
    </row>
    <row r="2329" spans="1:7" ht="16.5" customHeight="1" x14ac:dyDescent="0.2">
      <c r="A2329" s="146" t="s">
        <v>28</v>
      </c>
      <c r="B2329" s="147">
        <f>Obra</f>
        <v>0</v>
      </c>
      <c r="C2329" s="152"/>
      <c r="D2329" s="152"/>
      <c r="E2329" s="152"/>
      <c r="F2329" s="147" t="s">
        <v>41</v>
      </c>
      <c r="G2329" s="153">
        <f>Fecha_Base</f>
        <v>0</v>
      </c>
    </row>
    <row r="2330" spans="1:7" ht="16.5" customHeight="1" x14ac:dyDescent="0.2">
      <c r="A2330" s="154" t="s">
        <v>818</v>
      </c>
      <c r="B2330" s="155">
        <f>Ubicación</f>
        <v>0</v>
      </c>
      <c r="C2330" s="155"/>
      <c r="D2330" s="156"/>
      <c r="E2330" s="157"/>
      <c r="F2330" s="158"/>
      <c r="G2330" s="159"/>
    </row>
    <row r="2331" spans="1:7" ht="16.5" customHeight="1" x14ac:dyDescent="0.2">
      <c r="A2331" s="154" t="s">
        <v>42</v>
      </c>
      <c r="B2331" s="470"/>
      <c r="C2331" s="160" t="str">
        <f>IF(B2331="","",VLOOKUP(B2331,Tabla_CyP,2,FALSE))</f>
        <v/>
      </c>
      <c r="E2331" s="157"/>
      <c r="F2331" s="158"/>
      <c r="G2331" s="159"/>
    </row>
    <row r="2332" spans="1:7" ht="16.5" customHeight="1" x14ac:dyDescent="0.2">
      <c r="A2332" s="154" t="s">
        <v>29</v>
      </c>
      <c r="B2332" s="570">
        <v>32</v>
      </c>
      <c r="C2332" s="160">
        <f>IF(B2332=0,"",VLOOKUP(B2332,Tabla_CyP,2,FALSE))</f>
        <v>0</v>
      </c>
      <c r="D2332" s="156"/>
      <c r="E2332" s="157"/>
      <c r="F2332" s="155" t="s">
        <v>30</v>
      </c>
      <c r="G2332" s="161">
        <f>IF(B2332=0,"",VLOOKUP(B2332,Tabla_CyP,4,FALSE))</f>
        <v>0</v>
      </c>
    </row>
    <row r="2333" spans="1:7" ht="16.5" customHeight="1" x14ac:dyDescent="0.2">
      <c r="A2333" s="154"/>
      <c r="B2333" s="155"/>
      <c r="C2333" s="160"/>
      <c r="D2333" s="156"/>
      <c r="E2333" s="157"/>
      <c r="F2333" s="160"/>
      <c r="G2333" s="162"/>
    </row>
    <row r="2334" spans="1:7" ht="16.5" customHeight="1" x14ac:dyDescent="0.2">
      <c r="A2334" s="412"/>
      <c r="B2334" s="149"/>
      <c r="C2334" s="413" t="s">
        <v>1695</v>
      </c>
      <c r="D2334" s="149"/>
      <c r="E2334" s="149"/>
      <c r="F2334" s="149"/>
      <c r="G2334" s="414"/>
    </row>
    <row r="2335" spans="1:7" ht="16.5" customHeight="1" x14ac:dyDescent="0.2">
      <c r="A2335" s="154"/>
      <c r="B2335" s="215"/>
      <c r="C2335" s="160"/>
      <c r="D2335" s="156"/>
      <c r="E2335" s="157"/>
      <c r="F2335" s="155"/>
      <c r="G2335" s="161"/>
    </row>
    <row r="2336" spans="1:7" ht="16.5" customHeight="1" x14ac:dyDescent="0.2">
      <c r="A2336" s="154"/>
      <c r="B2336" s="215"/>
      <c r="C2336" s="415" t="s">
        <v>1696</v>
      </c>
      <c r="D2336" s="416" t="s">
        <v>32</v>
      </c>
      <c r="E2336" s="416" t="s">
        <v>1697</v>
      </c>
      <c r="F2336" s="416" t="s">
        <v>1698</v>
      </c>
      <c r="G2336" s="417" t="s">
        <v>1699</v>
      </c>
    </row>
    <row r="2337" spans="1:7" ht="16.5" customHeight="1" x14ac:dyDescent="0.2">
      <c r="A2337" s="154"/>
      <c r="B2337" s="215"/>
      <c r="C2337" s="424"/>
      <c r="D2337" s="429"/>
      <c r="E2337" s="467"/>
      <c r="F2337" s="430"/>
      <c r="G2337" s="420">
        <f>ROUND(D2337*F2337,2)</f>
        <v>0</v>
      </c>
    </row>
    <row r="2338" spans="1:7" ht="16.5" customHeight="1" x14ac:dyDescent="0.2">
      <c r="A2338" s="154"/>
      <c r="B2338" s="215"/>
      <c r="C2338" s="424"/>
      <c r="D2338" s="429"/>
      <c r="E2338" s="467"/>
      <c r="F2338" s="430"/>
      <c r="G2338" s="420">
        <f>ROUND(D2338*F2338,2)</f>
        <v>0</v>
      </c>
    </row>
    <row r="2339" spans="1:7" ht="16.5" customHeight="1" x14ac:dyDescent="0.2">
      <c r="A2339" s="154"/>
      <c r="B2339" s="215"/>
      <c r="C2339" s="424"/>
      <c r="D2339" s="429"/>
      <c r="E2339" s="467"/>
      <c r="F2339" s="430"/>
      <c r="G2339" s="420">
        <f>ROUND(D2339*F2339,2)</f>
        <v>0</v>
      </c>
    </row>
    <row r="2340" spans="1:7" ht="16.5" customHeight="1" x14ac:dyDescent="0.2">
      <c r="A2340" s="154"/>
      <c r="B2340" s="215"/>
      <c r="C2340" s="424"/>
      <c r="D2340" s="429"/>
      <c r="E2340" s="467"/>
      <c r="F2340" s="430"/>
      <c r="G2340" s="420">
        <f>ROUND(D2340*F2340,2)</f>
        <v>0</v>
      </c>
    </row>
    <row r="2341" spans="1:7" ht="16.5" customHeight="1" x14ac:dyDescent="0.2">
      <c r="A2341" s="154"/>
      <c r="B2341" s="215"/>
      <c r="C2341" s="424"/>
      <c r="D2341" s="429"/>
      <c r="E2341" s="467"/>
      <c r="F2341" s="430"/>
      <c r="G2341" s="420">
        <f t="shared" ref="G2341:G2346" si="248">ROUND(D2341*F2341,2)</f>
        <v>0</v>
      </c>
    </row>
    <row r="2342" spans="1:7" ht="16.5" customHeight="1" x14ac:dyDescent="0.2">
      <c r="A2342" s="154"/>
      <c r="B2342" s="215"/>
      <c r="C2342" s="424"/>
      <c r="D2342" s="429"/>
      <c r="E2342" s="467"/>
      <c r="F2342" s="430"/>
      <c r="G2342" s="420">
        <f t="shared" si="248"/>
        <v>0</v>
      </c>
    </row>
    <row r="2343" spans="1:7" ht="16.5" customHeight="1" x14ac:dyDescent="0.2">
      <c r="A2343" s="154"/>
      <c r="B2343" s="215"/>
      <c r="C2343" s="424"/>
      <c r="D2343" s="429"/>
      <c r="E2343" s="467"/>
      <c r="F2343" s="430"/>
      <c r="G2343" s="420">
        <f t="shared" si="248"/>
        <v>0</v>
      </c>
    </row>
    <row r="2344" spans="1:7" ht="16.5" customHeight="1" x14ac:dyDescent="0.2">
      <c r="A2344" s="154"/>
      <c r="B2344" s="215"/>
      <c r="C2344" s="424"/>
      <c r="D2344" s="429"/>
      <c r="E2344" s="467"/>
      <c r="F2344" s="430"/>
      <c r="G2344" s="420">
        <f t="shared" si="248"/>
        <v>0</v>
      </c>
    </row>
    <row r="2345" spans="1:7" ht="16.5" customHeight="1" x14ac:dyDescent="0.2">
      <c r="A2345" s="154"/>
      <c r="B2345" s="215"/>
      <c r="C2345" s="424"/>
      <c r="D2345" s="429"/>
      <c r="E2345" s="467"/>
      <c r="F2345" s="430"/>
      <c r="G2345" s="420">
        <f t="shared" si="248"/>
        <v>0</v>
      </c>
    </row>
    <row r="2346" spans="1:7" ht="16.5" customHeight="1" x14ac:dyDescent="0.2">
      <c r="A2346" s="154"/>
      <c r="B2346" s="215"/>
      <c r="C2346" s="424"/>
      <c r="D2346" s="429"/>
      <c r="E2346" s="467"/>
      <c r="F2346" s="430"/>
      <c r="G2346" s="420">
        <f t="shared" si="248"/>
        <v>0</v>
      </c>
    </row>
    <row r="2347" spans="1:7" ht="16.5" customHeight="1" thickBot="1" x14ac:dyDescent="0.25">
      <c r="A2347" s="154"/>
      <c r="B2347" s="215"/>
      <c r="C2347" s="160"/>
      <c r="E2347" s="222"/>
      <c r="F2347" s="155"/>
      <c r="G2347" s="161"/>
    </row>
    <row r="2348" spans="1:7" ht="16.5" customHeight="1" thickBot="1" x14ac:dyDescent="0.25">
      <c r="A2348" s="154"/>
      <c r="C2348" s="421" t="s">
        <v>1700</v>
      </c>
      <c r="E2348" s="222">
        <f>SUMPRODUCT(D2337:D2346,E2337:E2346)</f>
        <v>0</v>
      </c>
      <c r="F2348" s="155" t="s">
        <v>1701</v>
      </c>
      <c r="G2348" s="422">
        <f>SUM(G2337:G2346)</f>
        <v>0</v>
      </c>
    </row>
    <row r="2349" spans="1:7" ht="16.5" customHeight="1" x14ac:dyDescent="0.2">
      <c r="A2349" s="154"/>
      <c r="B2349" s="215"/>
      <c r="C2349" s="421"/>
      <c r="D2349" s="222"/>
      <c r="E2349" s="157"/>
      <c r="F2349" s="155"/>
      <c r="G2349" s="224"/>
    </row>
    <row r="2350" spans="1:7" ht="16.5" customHeight="1" x14ac:dyDescent="0.2">
      <c r="A2350" s="154"/>
      <c r="B2350" s="215"/>
      <c r="C2350" s="155" t="s">
        <v>1702</v>
      </c>
      <c r="D2350" s="425"/>
      <c r="E2350" s="559" t="str">
        <f>CONCATENATE(G2332,"/día")</f>
        <v>0/día</v>
      </c>
      <c r="F2350" s="155"/>
      <c r="G2350" s="161"/>
    </row>
    <row r="2351" spans="1:7" ht="16.5" customHeight="1" x14ac:dyDescent="0.2">
      <c r="A2351" s="154"/>
      <c r="B2351" s="215"/>
      <c r="C2351" s="160"/>
      <c r="D2351" s="156"/>
      <c r="E2351" s="157"/>
      <c r="F2351" s="155"/>
      <c r="G2351" s="161"/>
    </row>
    <row r="2352" spans="1:7" ht="16.5" customHeight="1" x14ac:dyDescent="0.2">
      <c r="A2352" s="603" t="s">
        <v>681</v>
      </c>
      <c r="B2352" s="604"/>
      <c r="C2352" s="605" t="s">
        <v>0</v>
      </c>
      <c r="D2352" s="607" t="s">
        <v>1703</v>
      </c>
      <c r="E2352" s="607" t="s">
        <v>1715</v>
      </c>
      <c r="F2352" s="609" t="s">
        <v>1054</v>
      </c>
      <c r="G2352" s="611" t="s">
        <v>34</v>
      </c>
    </row>
    <row r="2353" spans="1:7" ht="16.5" customHeight="1" x14ac:dyDescent="0.2">
      <c r="A2353" s="163" t="s">
        <v>682</v>
      </c>
      <c r="B2353" s="164" t="s">
        <v>683</v>
      </c>
      <c r="C2353" s="606"/>
      <c r="D2353" s="608"/>
      <c r="E2353" s="608"/>
      <c r="F2353" s="610"/>
      <c r="G2353" s="612"/>
    </row>
    <row r="2354" spans="1:7" ht="16.5" customHeight="1" x14ac:dyDescent="0.2">
      <c r="A2354" s="165"/>
      <c r="B2354" s="160"/>
      <c r="C2354" s="167" t="s">
        <v>1704</v>
      </c>
      <c r="D2354" s="157"/>
      <c r="E2354" s="157"/>
      <c r="F2354" s="160"/>
      <c r="G2354" s="168"/>
    </row>
    <row r="2355" spans="1:7" ht="16.5" customHeight="1" x14ac:dyDescent="0.2">
      <c r="A2355" s="578" t="s">
        <v>1806</v>
      </c>
      <c r="B2355" s="418" t="str">
        <f t="shared" ref="B2355:B2364" si="249">IF(A2355=0,0,VLOOKUP(A2355,Tabla_Indices,2,FALSE))</f>
        <v>Equipo - Amortización de equipo</v>
      </c>
      <c r="C2355" s="424" t="s">
        <v>1821</v>
      </c>
      <c r="D2355" s="579">
        <f>C_Amortización_Equipo</f>
        <v>0</v>
      </c>
      <c r="E2355" s="472"/>
      <c r="F2355" s="468">
        <f>IF(C2355="",0,D2350)</f>
        <v>0</v>
      </c>
      <c r="G2355" s="426">
        <f>IF(F2355=0,0,ROUND(E2355/F2355,2))</f>
        <v>0</v>
      </c>
    </row>
    <row r="2356" spans="1:7" ht="16.5" customHeight="1" x14ac:dyDescent="0.2">
      <c r="A2356" s="578" t="s">
        <v>1806</v>
      </c>
      <c r="B2356" s="418" t="str">
        <f t="shared" si="249"/>
        <v>Equipo - Amortización de equipo</v>
      </c>
      <c r="C2356" s="424" t="s">
        <v>1811</v>
      </c>
      <c r="D2356" s="579">
        <f>C_Interés_Equipo</f>
        <v>0</v>
      </c>
      <c r="E2356" s="472"/>
      <c r="F2356" s="468">
        <f>IF(C2356="",0,D2350)</f>
        <v>0</v>
      </c>
      <c r="G2356" s="426">
        <f t="shared" ref="G2356:G2364" si="250">IF(F2356=0,0,ROUND(E2356/F2356,2))</f>
        <v>0</v>
      </c>
    </row>
    <row r="2357" spans="1:7" ht="16.5" customHeight="1" x14ac:dyDescent="0.2">
      <c r="A2357" s="578" t="s">
        <v>1807</v>
      </c>
      <c r="B2357" s="418" t="str">
        <f t="shared" si="249"/>
        <v xml:space="preserve">Accesorios y repuestos para máquinas de uso especial                 </v>
      </c>
      <c r="C2357" s="428" t="s">
        <v>1721</v>
      </c>
      <c r="D2357" s="579">
        <f>C_Reparaciones_Repuestos_Equipos</f>
        <v>0</v>
      </c>
      <c r="E2357" s="472"/>
      <c r="F2357" s="468">
        <f>IF(C2357="",0,D2350)</f>
        <v>0</v>
      </c>
      <c r="G2357" s="426">
        <f t="shared" si="250"/>
        <v>0</v>
      </c>
    </row>
    <row r="2358" spans="1:7" ht="16.5" customHeight="1" x14ac:dyDescent="0.2">
      <c r="A2358" s="578" t="s">
        <v>1809</v>
      </c>
      <c r="B2358" s="418" t="str">
        <f t="shared" si="249"/>
        <v xml:space="preserve">Gas oil                                                                </v>
      </c>
      <c r="C2358" s="428" t="s">
        <v>982</v>
      </c>
      <c r="D2358" s="579">
        <f>C_Combustible_Equipos</f>
        <v>0</v>
      </c>
      <c r="E2358" s="472"/>
      <c r="F2358" s="468">
        <f>IF(C2358="",0,D2350)</f>
        <v>0</v>
      </c>
      <c r="G2358" s="426">
        <f t="shared" si="250"/>
        <v>0</v>
      </c>
    </row>
    <row r="2359" spans="1:7" ht="16.5" customHeight="1" x14ac:dyDescent="0.2">
      <c r="A2359" s="578" t="s">
        <v>1810</v>
      </c>
      <c r="B2359" s="418" t="str">
        <f t="shared" si="249"/>
        <v xml:space="preserve">Aceites lubricantes                                                    </v>
      </c>
      <c r="C2359" s="428" t="s">
        <v>1808</v>
      </c>
      <c r="D2359" s="579">
        <f>C_Lubricantes_Equipos</f>
        <v>0</v>
      </c>
      <c r="E2359" s="472"/>
      <c r="F2359" s="468">
        <f>IF(C2359="",0,D2350)</f>
        <v>0</v>
      </c>
      <c r="G2359" s="426">
        <f t="shared" si="250"/>
        <v>0</v>
      </c>
    </row>
    <row r="2360" spans="1:7" ht="16.5" customHeight="1" x14ac:dyDescent="0.2">
      <c r="A2360" s="578"/>
      <c r="B2360" s="418">
        <f t="shared" si="249"/>
        <v>0</v>
      </c>
      <c r="C2360" s="428"/>
      <c r="D2360" s="471"/>
      <c r="E2360" s="430"/>
      <c r="F2360" s="468">
        <f>IF(C2360="",0,D2350)</f>
        <v>0</v>
      </c>
      <c r="G2360" s="426">
        <f t="shared" si="250"/>
        <v>0</v>
      </c>
    </row>
    <row r="2361" spans="1:7" ht="16.5" customHeight="1" x14ac:dyDescent="0.2">
      <c r="A2361" s="578"/>
      <c r="B2361" s="418">
        <f t="shared" si="249"/>
        <v>0</v>
      </c>
      <c r="C2361" s="428"/>
      <c r="D2361" s="425"/>
      <c r="E2361" s="471"/>
      <c r="F2361" s="468">
        <f>IF(C2361="",0,D2350)</f>
        <v>0</v>
      </c>
      <c r="G2361" s="426">
        <f t="shared" si="250"/>
        <v>0</v>
      </c>
    </row>
    <row r="2362" spans="1:7" ht="16.5" customHeight="1" x14ac:dyDescent="0.2">
      <c r="A2362" s="578"/>
      <c r="B2362" s="418">
        <f t="shared" si="249"/>
        <v>0</v>
      </c>
      <c r="C2362" s="428"/>
      <c r="D2362" s="425"/>
      <c r="E2362" s="471"/>
      <c r="F2362" s="468">
        <f>IF(C2362="",0,D2350)</f>
        <v>0</v>
      </c>
      <c r="G2362" s="426">
        <f t="shared" si="250"/>
        <v>0</v>
      </c>
    </row>
    <row r="2363" spans="1:7" ht="16.5" customHeight="1" x14ac:dyDescent="0.2">
      <c r="A2363" s="578"/>
      <c r="B2363" s="418">
        <f t="shared" si="249"/>
        <v>0</v>
      </c>
      <c r="C2363" s="428"/>
      <c r="D2363" s="425"/>
      <c r="E2363" s="429"/>
      <c r="F2363" s="468">
        <f>IF(C2363="",0,D2350)</f>
        <v>0</v>
      </c>
      <c r="G2363" s="426">
        <f t="shared" si="250"/>
        <v>0</v>
      </c>
    </row>
    <row r="2364" spans="1:7" ht="16.5" customHeight="1" x14ac:dyDescent="0.2">
      <c r="A2364" s="578"/>
      <c r="B2364" s="418">
        <f t="shared" si="249"/>
        <v>0</v>
      </c>
      <c r="C2364" s="424"/>
      <c r="D2364" s="425"/>
      <c r="E2364" s="429"/>
      <c r="F2364" s="468">
        <f>IF(C2364="",0,D2350)</f>
        <v>0</v>
      </c>
      <c r="G2364" s="426">
        <f t="shared" si="250"/>
        <v>0</v>
      </c>
    </row>
    <row r="2365" spans="1:7" ht="16.5" customHeight="1" x14ac:dyDescent="0.2">
      <c r="A2365" s="169"/>
      <c r="B2365" s="156"/>
      <c r="C2365" s="160"/>
      <c r="D2365" s="156"/>
      <c r="E2365" s="157"/>
      <c r="F2365" s="166" t="s">
        <v>35</v>
      </c>
      <c r="G2365" s="431">
        <f>SUBTOTAL(9,G2355:G2364)</f>
        <v>0</v>
      </c>
    </row>
    <row r="2366" spans="1:7" ht="16.5" customHeight="1" x14ac:dyDescent="0.2">
      <c r="A2366" s="165"/>
      <c r="B2366" s="160"/>
      <c r="C2366" s="167" t="s">
        <v>821</v>
      </c>
      <c r="D2366" s="156"/>
      <c r="E2366" s="157"/>
      <c r="F2366" s="158"/>
      <c r="G2366" s="168"/>
    </row>
    <row r="2367" spans="1:7" ht="16.5" customHeight="1" x14ac:dyDescent="0.2">
      <c r="A2367" s="603" t="s">
        <v>681</v>
      </c>
      <c r="B2367" s="604"/>
      <c r="C2367" s="605" t="s">
        <v>0</v>
      </c>
      <c r="D2367" s="607" t="s">
        <v>32</v>
      </c>
      <c r="E2367" s="607" t="s">
        <v>1715</v>
      </c>
      <c r="F2367" s="609" t="s">
        <v>1054</v>
      </c>
      <c r="G2367" s="611" t="s">
        <v>34</v>
      </c>
    </row>
    <row r="2368" spans="1:7" ht="16.5" customHeight="1" x14ac:dyDescent="0.2">
      <c r="A2368" s="163" t="s">
        <v>682</v>
      </c>
      <c r="B2368" s="164" t="s">
        <v>683</v>
      </c>
      <c r="C2368" s="606"/>
      <c r="D2368" s="608"/>
      <c r="E2368" s="608"/>
      <c r="F2368" s="610"/>
      <c r="G2368" s="612"/>
    </row>
    <row r="2369" spans="1:7" ht="16.5" customHeight="1" x14ac:dyDescent="0.2">
      <c r="A2369" s="423" t="s">
        <v>1822</v>
      </c>
      <c r="B2369" s="418" t="str">
        <f t="shared" ref="B2369:B2375" si="251">IF(A2369=0,0,VLOOKUP(A2369,Tabla_Indices,2,FALSE))</f>
        <v>Oficial Especializado</v>
      </c>
      <c r="C2369" s="427" t="s">
        <v>1723</v>
      </c>
      <c r="D2369" s="425"/>
      <c r="E2369" s="429"/>
      <c r="F2369" s="419">
        <f>D2350</f>
        <v>0</v>
      </c>
      <c r="G2369" s="432">
        <f>IF(F2369=0,0,ROUND(D2369*E2369/F2369,2))</f>
        <v>0</v>
      </c>
    </row>
    <row r="2370" spans="1:7" ht="16.5" customHeight="1" x14ac:dyDescent="0.2">
      <c r="A2370" s="423" t="s">
        <v>1823</v>
      </c>
      <c r="B2370" s="418" t="str">
        <f t="shared" si="251"/>
        <v xml:space="preserve">Oficial </v>
      </c>
      <c r="C2370" s="424" t="s">
        <v>1724</v>
      </c>
      <c r="D2370" s="425"/>
      <c r="E2370" s="429"/>
      <c r="F2370" s="419">
        <f>D2350</f>
        <v>0</v>
      </c>
      <c r="G2370" s="432">
        <f t="shared" ref="G2370:G2375" si="252">IF(F2370=0,0,ROUND(D2370*E2370/F2370,2))</f>
        <v>0</v>
      </c>
    </row>
    <row r="2371" spans="1:7" ht="16.5" customHeight="1" x14ac:dyDescent="0.2">
      <c r="A2371" s="423" t="s">
        <v>1824</v>
      </c>
      <c r="B2371" s="418" t="str">
        <f t="shared" si="251"/>
        <v>Ayudante</v>
      </c>
      <c r="C2371" s="424" t="s">
        <v>1725</v>
      </c>
      <c r="D2371" s="425"/>
      <c r="E2371" s="429"/>
      <c r="F2371" s="419">
        <f>D2350</f>
        <v>0</v>
      </c>
      <c r="G2371" s="432">
        <f t="shared" si="252"/>
        <v>0</v>
      </c>
    </row>
    <row r="2372" spans="1:7" ht="16.5" customHeight="1" x14ac:dyDescent="0.2">
      <c r="A2372" s="423" t="s">
        <v>1824</v>
      </c>
      <c r="B2372" s="418" t="str">
        <f t="shared" si="251"/>
        <v>Ayudante</v>
      </c>
      <c r="C2372" s="424" t="s">
        <v>825</v>
      </c>
      <c r="D2372" s="425"/>
      <c r="E2372" s="429"/>
      <c r="F2372" s="419">
        <f>D2350</f>
        <v>0</v>
      </c>
      <c r="G2372" s="432">
        <f t="shared" si="252"/>
        <v>0</v>
      </c>
    </row>
    <row r="2373" spans="1:7" ht="16.5" customHeight="1" x14ac:dyDescent="0.2">
      <c r="A2373" s="423"/>
      <c r="B2373" s="418">
        <f t="shared" si="251"/>
        <v>0</v>
      </c>
      <c r="C2373" s="424"/>
      <c r="D2373" s="425"/>
      <c r="E2373" s="429"/>
      <c r="F2373" s="419"/>
      <c r="G2373" s="432">
        <f t="shared" si="252"/>
        <v>0</v>
      </c>
    </row>
    <row r="2374" spans="1:7" ht="16.5" customHeight="1" x14ac:dyDescent="0.2">
      <c r="A2374" s="423" t="s">
        <v>1825</v>
      </c>
      <c r="B2374" s="418" t="str">
        <f t="shared" si="251"/>
        <v>Sereno</v>
      </c>
      <c r="C2374" s="424" t="s">
        <v>1726</v>
      </c>
      <c r="D2374" s="433"/>
      <c r="E2374" s="571"/>
      <c r="F2374" s="419">
        <f>D2350</f>
        <v>0</v>
      </c>
      <c r="G2374" s="432">
        <f t="shared" si="252"/>
        <v>0</v>
      </c>
    </row>
    <row r="2375" spans="1:7" ht="16.5" customHeight="1" x14ac:dyDescent="0.2">
      <c r="A2375" s="423"/>
      <c r="B2375" s="418">
        <f t="shared" si="251"/>
        <v>0</v>
      </c>
      <c r="C2375" s="418"/>
      <c r="D2375" s="469"/>
      <c r="E2375" s="419"/>
      <c r="F2375" s="419">
        <f>D2350</f>
        <v>0</v>
      </c>
      <c r="G2375" s="432">
        <f t="shared" si="252"/>
        <v>0</v>
      </c>
    </row>
    <row r="2376" spans="1:7" ht="16.5" customHeight="1" x14ac:dyDescent="0.2">
      <c r="A2376" s="169"/>
      <c r="B2376" s="156"/>
      <c r="C2376" s="160"/>
      <c r="D2376" s="156"/>
      <c r="E2376" s="157"/>
      <c r="F2376" s="166" t="s">
        <v>36</v>
      </c>
      <c r="G2376" s="434">
        <f>SUBTOTAL(9,G2369:G2375)</f>
        <v>0</v>
      </c>
    </row>
    <row r="2377" spans="1:7" ht="16.5" customHeight="1" x14ac:dyDescent="0.2">
      <c r="A2377" s="165"/>
      <c r="B2377" s="160"/>
      <c r="C2377" s="167" t="s">
        <v>1705</v>
      </c>
      <c r="D2377" s="156"/>
      <c r="E2377" s="157"/>
      <c r="F2377" s="158"/>
      <c r="G2377" s="168"/>
    </row>
    <row r="2378" spans="1:7" ht="16.5" customHeight="1" x14ac:dyDescent="0.2">
      <c r="A2378" s="603" t="s">
        <v>681</v>
      </c>
      <c r="B2378" s="604"/>
      <c r="C2378" s="605" t="s">
        <v>0</v>
      </c>
      <c r="D2378" s="605" t="s">
        <v>31</v>
      </c>
      <c r="E2378" s="607" t="s">
        <v>32</v>
      </c>
      <c r="F2378" s="609" t="s">
        <v>33</v>
      </c>
      <c r="G2378" s="611" t="s">
        <v>34</v>
      </c>
    </row>
    <row r="2379" spans="1:7" ht="16.5" customHeight="1" x14ac:dyDescent="0.2">
      <c r="A2379" s="163" t="s">
        <v>682</v>
      </c>
      <c r="B2379" s="164" t="s">
        <v>683</v>
      </c>
      <c r="C2379" s="606"/>
      <c r="D2379" s="606"/>
      <c r="E2379" s="608"/>
      <c r="F2379" s="610"/>
      <c r="G2379" s="612"/>
    </row>
    <row r="2380" spans="1:7" ht="16.5" customHeight="1" x14ac:dyDescent="0.2">
      <c r="A2380" s="423"/>
      <c r="B2380" s="418">
        <f t="shared" ref="B2380:B2390" si="253">IF(A2380=0,0,VLOOKUP(A2380,Tabla_Indices,2,FALSE))</f>
        <v>0</v>
      </c>
      <c r="C2380" s="424"/>
      <c r="D2380" s="425"/>
      <c r="E2380" s="429"/>
      <c r="F2380" s="430"/>
      <c r="G2380" s="432">
        <f>ROUND(E2380*F2380,2)</f>
        <v>0</v>
      </c>
    </row>
    <row r="2381" spans="1:7" ht="16.5" customHeight="1" x14ac:dyDescent="0.2">
      <c r="A2381" s="423"/>
      <c r="B2381" s="418">
        <f t="shared" si="253"/>
        <v>0</v>
      </c>
      <c r="C2381" s="424"/>
      <c r="D2381" s="425"/>
      <c r="E2381" s="429"/>
      <c r="F2381" s="430"/>
      <c r="G2381" s="432">
        <f t="shared" ref="G2381:G2390" si="254">ROUND(E2381*F2381,2)</f>
        <v>0</v>
      </c>
    </row>
    <row r="2382" spans="1:7" ht="16.5" customHeight="1" x14ac:dyDescent="0.2">
      <c r="A2382" s="423"/>
      <c r="B2382" s="418">
        <f t="shared" si="253"/>
        <v>0</v>
      </c>
      <c r="C2382" s="424"/>
      <c r="D2382" s="425"/>
      <c r="E2382" s="429"/>
      <c r="F2382" s="430"/>
      <c r="G2382" s="432">
        <f t="shared" si="254"/>
        <v>0</v>
      </c>
    </row>
    <row r="2383" spans="1:7" ht="16.5" customHeight="1" x14ac:dyDescent="0.2">
      <c r="A2383" s="423"/>
      <c r="B2383" s="418">
        <f t="shared" si="253"/>
        <v>0</v>
      </c>
      <c r="C2383" s="424"/>
      <c r="D2383" s="425"/>
      <c r="E2383" s="429"/>
      <c r="F2383" s="430"/>
      <c r="G2383" s="432">
        <f t="shared" si="254"/>
        <v>0</v>
      </c>
    </row>
    <row r="2384" spans="1:7" ht="16.5" customHeight="1" x14ac:dyDescent="0.2">
      <c r="A2384" s="423"/>
      <c r="B2384" s="418">
        <f t="shared" si="253"/>
        <v>0</v>
      </c>
      <c r="C2384" s="424"/>
      <c r="D2384" s="425"/>
      <c r="E2384" s="429"/>
      <c r="F2384" s="430"/>
      <c r="G2384" s="432">
        <f t="shared" si="254"/>
        <v>0</v>
      </c>
    </row>
    <row r="2385" spans="1:7" ht="16.5" customHeight="1" x14ac:dyDescent="0.2">
      <c r="A2385" s="423"/>
      <c r="B2385" s="418">
        <f t="shared" si="253"/>
        <v>0</v>
      </c>
      <c r="C2385" s="424"/>
      <c r="D2385" s="425"/>
      <c r="E2385" s="435"/>
      <c r="F2385" s="430"/>
      <c r="G2385" s="432">
        <f t="shared" si="254"/>
        <v>0</v>
      </c>
    </row>
    <row r="2386" spans="1:7" ht="16.5" customHeight="1" x14ac:dyDescent="0.2">
      <c r="A2386" s="423"/>
      <c r="B2386" s="418">
        <f t="shared" si="253"/>
        <v>0</v>
      </c>
      <c r="C2386" s="424"/>
      <c r="D2386" s="425"/>
      <c r="E2386" s="429"/>
      <c r="F2386" s="430"/>
      <c r="G2386" s="432">
        <f t="shared" si="254"/>
        <v>0</v>
      </c>
    </row>
    <row r="2387" spans="1:7" ht="16.5" customHeight="1" x14ac:dyDescent="0.2">
      <c r="A2387" s="423"/>
      <c r="B2387" s="418">
        <f t="shared" si="253"/>
        <v>0</v>
      </c>
      <c r="C2387" s="424"/>
      <c r="D2387" s="425"/>
      <c r="E2387" s="429"/>
      <c r="F2387" s="430"/>
      <c r="G2387" s="432">
        <f t="shared" si="254"/>
        <v>0</v>
      </c>
    </row>
    <row r="2388" spans="1:7" ht="16.5" customHeight="1" x14ac:dyDescent="0.2">
      <c r="A2388" s="423"/>
      <c r="B2388" s="418">
        <f t="shared" si="253"/>
        <v>0</v>
      </c>
      <c r="C2388" s="424"/>
      <c r="D2388" s="425"/>
      <c r="E2388" s="429"/>
      <c r="F2388" s="430"/>
      <c r="G2388" s="432">
        <f t="shared" si="254"/>
        <v>0</v>
      </c>
    </row>
    <row r="2389" spans="1:7" ht="16.5" customHeight="1" x14ac:dyDescent="0.2">
      <c r="A2389" s="423"/>
      <c r="B2389" s="418">
        <f t="shared" si="253"/>
        <v>0</v>
      </c>
      <c r="C2389" s="424"/>
      <c r="D2389" s="425"/>
      <c r="E2389" s="429"/>
      <c r="F2389" s="430"/>
      <c r="G2389" s="432">
        <f t="shared" si="254"/>
        <v>0</v>
      </c>
    </row>
    <row r="2390" spans="1:7" ht="16.5" customHeight="1" x14ac:dyDescent="0.2">
      <c r="A2390" s="423"/>
      <c r="B2390" s="418">
        <f t="shared" si="253"/>
        <v>0</v>
      </c>
      <c r="C2390" s="424"/>
      <c r="D2390" s="425"/>
      <c r="E2390" s="429"/>
      <c r="F2390" s="430"/>
      <c r="G2390" s="432">
        <f t="shared" si="254"/>
        <v>0</v>
      </c>
    </row>
    <row r="2391" spans="1:7" ht="16.5" customHeight="1" x14ac:dyDescent="0.2">
      <c r="A2391" s="165"/>
      <c r="B2391" s="160"/>
      <c r="C2391" s="160"/>
      <c r="D2391" s="156"/>
      <c r="E2391" s="157"/>
      <c r="F2391" s="166" t="s">
        <v>37</v>
      </c>
      <c r="G2391" s="436">
        <f>SUBTOTAL(9,G2380:G2390)</f>
        <v>0</v>
      </c>
    </row>
    <row r="2392" spans="1:7" ht="16.5" customHeight="1" x14ac:dyDescent="0.2">
      <c r="A2392" s="165"/>
      <c r="B2392" s="160"/>
      <c r="C2392" s="167" t="s">
        <v>1706</v>
      </c>
      <c r="D2392" s="156"/>
      <c r="E2392" s="157"/>
      <c r="F2392" s="158"/>
      <c r="G2392" s="168"/>
    </row>
    <row r="2393" spans="1:7" ht="16.5" customHeight="1" x14ac:dyDescent="0.2">
      <c r="A2393" s="603" t="s">
        <v>681</v>
      </c>
      <c r="B2393" s="604"/>
      <c r="C2393" s="605" t="s">
        <v>0</v>
      </c>
      <c r="D2393" s="605" t="s">
        <v>31</v>
      </c>
      <c r="E2393" s="607" t="s">
        <v>32</v>
      </c>
      <c r="F2393" s="609" t="s">
        <v>33</v>
      </c>
      <c r="G2393" s="611" t="s">
        <v>34</v>
      </c>
    </row>
    <row r="2394" spans="1:7" ht="16.5" customHeight="1" x14ac:dyDescent="0.2">
      <c r="A2394" s="163" t="s">
        <v>682</v>
      </c>
      <c r="B2394" s="164" t="s">
        <v>683</v>
      </c>
      <c r="C2394" s="606"/>
      <c r="D2394" s="606"/>
      <c r="E2394" s="608"/>
      <c r="F2394" s="610"/>
      <c r="G2394" s="612"/>
    </row>
    <row r="2395" spans="1:7" ht="16.5" customHeight="1" x14ac:dyDescent="0.2">
      <c r="A2395" s="423"/>
      <c r="B2395" s="418">
        <f>IF(A2395=0,0,VLOOKUP(A2395,Tabla_Indices,2,FALSE))</f>
        <v>0</v>
      </c>
      <c r="C2395" s="424"/>
      <c r="D2395" s="425"/>
      <c r="E2395" s="429"/>
      <c r="F2395" s="430"/>
      <c r="G2395" s="432">
        <f>ROUND(E2395*F2395,2)</f>
        <v>0</v>
      </c>
    </row>
    <row r="2396" spans="1:7" ht="16.5" customHeight="1" x14ac:dyDescent="0.2">
      <c r="A2396" s="423"/>
      <c r="B2396" s="418">
        <f>IF(A2396=0,0,VLOOKUP(A2396,Tabla_Indices,2,FALSE))</f>
        <v>0</v>
      </c>
      <c r="C2396" s="424"/>
      <c r="D2396" s="425"/>
      <c r="E2396" s="435"/>
      <c r="F2396" s="430"/>
      <c r="G2396" s="432">
        <f t="shared" ref="G2396" si="255">ROUND(E2396*F2396,2)</f>
        <v>0</v>
      </c>
    </row>
    <row r="2397" spans="1:7" ht="16.5" customHeight="1" x14ac:dyDescent="0.2">
      <c r="A2397" s="165"/>
      <c r="B2397" s="160"/>
      <c r="C2397" s="160"/>
      <c r="D2397" s="156"/>
      <c r="E2397" s="157"/>
      <c r="F2397" s="166" t="s">
        <v>1707</v>
      </c>
      <c r="G2397" s="436">
        <f>SUBTOTAL(9,G2395:G2396)</f>
        <v>0</v>
      </c>
    </row>
    <row r="2398" spans="1:7" ht="16.5" customHeight="1" thickBot="1" x14ac:dyDescent="0.25">
      <c r="A2398" s="170"/>
      <c r="B2398" s="171"/>
      <c r="C2398" s="172"/>
      <c r="D2398" s="171"/>
      <c r="E2398" s="173"/>
      <c r="F2398" s="174"/>
      <c r="G2398" s="175"/>
    </row>
    <row r="2399" spans="1:7" ht="16.5" customHeight="1" thickBot="1" x14ac:dyDescent="0.25">
      <c r="A2399" s="202">
        <f>B2332</f>
        <v>32</v>
      </c>
      <c r="B2399" s="201">
        <f>C2332</f>
        <v>0</v>
      </c>
      <c r="C2399" s="225"/>
      <c r="D2399" s="225" t="s">
        <v>38</v>
      </c>
      <c r="E2399" s="226"/>
      <c r="F2399" s="437" t="str">
        <f>CONCATENATE("$/",G2332)</f>
        <v>$/0</v>
      </c>
      <c r="G2399" s="438">
        <f>SUBTOTAL(9,G2355:G2398)</f>
        <v>0</v>
      </c>
    </row>
    <row r="2400" spans="1:7" ht="16.5" customHeight="1" thickTop="1" thickBot="1" x14ac:dyDescent="0.25"/>
    <row r="2401" spans="1:7" ht="16.5" customHeight="1" thickTop="1" x14ac:dyDescent="0.2">
      <c r="A2401" s="613" t="s">
        <v>40</v>
      </c>
      <c r="B2401" s="614"/>
      <c r="C2401" s="614"/>
      <c r="D2401" s="614"/>
      <c r="E2401" s="614"/>
      <c r="F2401" s="614"/>
      <c r="G2401" s="615"/>
    </row>
    <row r="2402" spans="1:7" ht="16.5" customHeight="1" x14ac:dyDescent="0.2">
      <c r="A2402" s="146" t="s">
        <v>819</v>
      </c>
      <c r="B2402" s="147" t="str">
        <f>Comitente</f>
        <v>DIRECCIÓN PROVINCIAL DE VIALIDAD</v>
      </c>
      <c r="C2402" s="148"/>
      <c r="D2402" s="223"/>
      <c r="E2402" s="223"/>
      <c r="F2402" s="150"/>
      <c r="G2402" s="151"/>
    </row>
    <row r="2403" spans="1:7" ht="16.5" customHeight="1" x14ac:dyDescent="0.2">
      <c r="A2403" s="146" t="s">
        <v>820</v>
      </c>
      <c r="B2403" s="147">
        <f>Contratista</f>
        <v>0</v>
      </c>
      <c r="C2403" s="152"/>
      <c r="D2403" s="152"/>
      <c r="E2403" s="152"/>
      <c r="F2403" s="147"/>
      <c r="G2403" s="153"/>
    </row>
    <row r="2404" spans="1:7" ht="16.5" customHeight="1" x14ac:dyDescent="0.2">
      <c r="A2404" s="146" t="s">
        <v>28</v>
      </c>
      <c r="B2404" s="147">
        <f>Obra</f>
        <v>0</v>
      </c>
      <c r="C2404" s="152"/>
      <c r="D2404" s="152"/>
      <c r="E2404" s="152"/>
      <c r="F2404" s="147" t="s">
        <v>41</v>
      </c>
      <c r="G2404" s="153">
        <f>Fecha_Base</f>
        <v>0</v>
      </c>
    </row>
    <row r="2405" spans="1:7" ht="16.5" customHeight="1" x14ac:dyDescent="0.2">
      <c r="A2405" s="154" t="s">
        <v>818</v>
      </c>
      <c r="B2405" s="155">
        <f>Ubicación</f>
        <v>0</v>
      </c>
      <c r="C2405" s="155"/>
      <c r="D2405" s="156"/>
      <c r="E2405" s="157"/>
      <c r="F2405" s="158"/>
      <c r="G2405" s="159"/>
    </row>
    <row r="2406" spans="1:7" ht="16.5" customHeight="1" x14ac:dyDescent="0.2">
      <c r="A2406" s="154" t="s">
        <v>42</v>
      </c>
      <c r="B2406" s="470"/>
      <c r="C2406" s="160" t="str">
        <f>IF(B2406="","",VLOOKUP(B2406,Tabla_CyP,2,FALSE))</f>
        <v/>
      </c>
      <c r="E2406" s="157"/>
      <c r="F2406" s="158"/>
      <c r="G2406" s="159"/>
    </row>
    <row r="2407" spans="1:7" ht="16.5" customHeight="1" x14ac:dyDescent="0.2">
      <c r="A2407" s="154" t="s">
        <v>29</v>
      </c>
      <c r="B2407" s="570">
        <v>33</v>
      </c>
      <c r="C2407" s="160">
        <f>IF(B2407=0,"",VLOOKUP(B2407,Tabla_CyP,2,FALSE))</f>
        <v>0</v>
      </c>
      <c r="D2407" s="156"/>
      <c r="E2407" s="157"/>
      <c r="F2407" s="155" t="s">
        <v>30</v>
      </c>
      <c r="G2407" s="161">
        <f>IF(B2407=0,"",VLOOKUP(B2407,Tabla_CyP,4,FALSE))</f>
        <v>0</v>
      </c>
    </row>
    <row r="2408" spans="1:7" ht="16.5" customHeight="1" x14ac:dyDescent="0.2">
      <c r="A2408" s="154"/>
      <c r="B2408" s="155"/>
      <c r="C2408" s="160"/>
      <c r="D2408" s="156"/>
      <c r="E2408" s="157"/>
      <c r="F2408" s="160"/>
      <c r="G2408" s="162"/>
    </row>
    <row r="2409" spans="1:7" ht="16.5" customHeight="1" x14ac:dyDescent="0.2">
      <c r="A2409" s="412"/>
      <c r="B2409" s="149"/>
      <c r="C2409" s="413" t="s">
        <v>1695</v>
      </c>
      <c r="D2409" s="149"/>
      <c r="E2409" s="149"/>
      <c r="F2409" s="149"/>
      <c r="G2409" s="414"/>
    </row>
    <row r="2410" spans="1:7" ht="16.5" customHeight="1" x14ac:dyDescent="0.2">
      <c r="A2410" s="154"/>
      <c r="B2410" s="215"/>
      <c r="C2410" s="160"/>
      <c r="D2410" s="156"/>
      <c r="E2410" s="157"/>
      <c r="F2410" s="155"/>
      <c r="G2410" s="161"/>
    </row>
    <row r="2411" spans="1:7" ht="16.5" customHeight="1" x14ac:dyDescent="0.2">
      <c r="A2411" s="154"/>
      <c r="B2411" s="215"/>
      <c r="C2411" s="415" t="s">
        <v>1696</v>
      </c>
      <c r="D2411" s="416" t="s">
        <v>32</v>
      </c>
      <c r="E2411" s="416" t="s">
        <v>1697</v>
      </c>
      <c r="F2411" s="416" t="s">
        <v>1698</v>
      </c>
      <c r="G2411" s="417" t="s">
        <v>1699</v>
      </c>
    </row>
    <row r="2412" spans="1:7" ht="16.5" customHeight="1" x14ac:dyDescent="0.2">
      <c r="A2412" s="154"/>
      <c r="B2412" s="215"/>
      <c r="C2412" s="424"/>
      <c r="D2412" s="429"/>
      <c r="E2412" s="467"/>
      <c r="F2412" s="430"/>
      <c r="G2412" s="420">
        <f>ROUND(D2412*F2412,2)</f>
        <v>0</v>
      </c>
    </row>
    <row r="2413" spans="1:7" ht="16.5" customHeight="1" x14ac:dyDescent="0.2">
      <c r="A2413" s="154"/>
      <c r="B2413" s="215"/>
      <c r="C2413" s="424"/>
      <c r="D2413" s="429"/>
      <c r="E2413" s="467"/>
      <c r="F2413" s="430"/>
      <c r="G2413" s="420">
        <f>ROUND(D2413*F2413,2)</f>
        <v>0</v>
      </c>
    </row>
    <row r="2414" spans="1:7" ht="16.5" customHeight="1" x14ac:dyDescent="0.2">
      <c r="A2414" s="154"/>
      <c r="B2414" s="215"/>
      <c r="C2414" s="424"/>
      <c r="D2414" s="429"/>
      <c r="E2414" s="467"/>
      <c r="F2414" s="430"/>
      <c r="G2414" s="420">
        <f>ROUND(D2414*F2414,2)</f>
        <v>0</v>
      </c>
    </row>
    <row r="2415" spans="1:7" ht="16.5" customHeight="1" x14ac:dyDescent="0.2">
      <c r="A2415" s="154"/>
      <c r="B2415" s="215"/>
      <c r="C2415" s="424"/>
      <c r="D2415" s="429"/>
      <c r="E2415" s="467"/>
      <c r="F2415" s="430"/>
      <c r="G2415" s="420">
        <f>ROUND(D2415*F2415,2)</f>
        <v>0</v>
      </c>
    </row>
    <row r="2416" spans="1:7" ht="16.5" customHeight="1" x14ac:dyDescent="0.2">
      <c r="A2416" s="154"/>
      <c r="B2416" s="215"/>
      <c r="C2416" s="424"/>
      <c r="D2416" s="429"/>
      <c r="E2416" s="467"/>
      <c r="F2416" s="430"/>
      <c r="G2416" s="420">
        <f t="shared" ref="G2416:G2421" si="256">ROUND(D2416*F2416,2)</f>
        <v>0</v>
      </c>
    </row>
    <row r="2417" spans="1:7" ht="16.5" customHeight="1" x14ac:dyDescent="0.2">
      <c r="A2417" s="154"/>
      <c r="B2417" s="215"/>
      <c r="C2417" s="424"/>
      <c r="D2417" s="429"/>
      <c r="E2417" s="467"/>
      <c r="F2417" s="430"/>
      <c r="G2417" s="420">
        <f t="shared" si="256"/>
        <v>0</v>
      </c>
    </row>
    <row r="2418" spans="1:7" ht="16.5" customHeight="1" x14ac:dyDescent="0.2">
      <c r="A2418" s="154"/>
      <c r="B2418" s="215"/>
      <c r="C2418" s="424"/>
      <c r="D2418" s="429"/>
      <c r="E2418" s="467"/>
      <c r="F2418" s="430"/>
      <c r="G2418" s="420">
        <f t="shared" si="256"/>
        <v>0</v>
      </c>
    </row>
    <row r="2419" spans="1:7" ht="16.5" customHeight="1" x14ac:dyDescent="0.2">
      <c r="A2419" s="154"/>
      <c r="B2419" s="215"/>
      <c r="C2419" s="424"/>
      <c r="D2419" s="429"/>
      <c r="E2419" s="467"/>
      <c r="F2419" s="430"/>
      <c r="G2419" s="420">
        <f t="shared" si="256"/>
        <v>0</v>
      </c>
    </row>
    <row r="2420" spans="1:7" ht="16.5" customHeight="1" x14ac:dyDescent="0.2">
      <c r="A2420" s="154"/>
      <c r="B2420" s="215"/>
      <c r="C2420" s="424"/>
      <c r="D2420" s="429"/>
      <c r="E2420" s="467"/>
      <c r="F2420" s="430"/>
      <c r="G2420" s="420">
        <f t="shared" si="256"/>
        <v>0</v>
      </c>
    </row>
    <row r="2421" spans="1:7" ht="16.5" customHeight="1" x14ac:dyDescent="0.2">
      <c r="A2421" s="154"/>
      <c r="B2421" s="215"/>
      <c r="C2421" s="424"/>
      <c r="D2421" s="429"/>
      <c r="E2421" s="467"/>
      <c r="F2421" s="430"/>
      <c r="G2421" s="420">
        <f t="shared" si="256"/>
        <v>0</v>
      </c>
    </row>
    <row r="2422" spans="1:7" ht="16.5" customHeight="1" thickBot="1" x14ac:dyDescent="0.25">
      <c r="A2422" s="154"/>
      <c r="B2422" s="215"/>
      <c r="C2422" s="160"/>
      <c r="E2422" s="222"/>
      <c r="F2422" s="155"/>
      <c r="G2422" s="161"/>
    </row>
    <row r="2423" spans="1:7" ht="16.5" customHeight="1" thickBot="1" x14ac:dyDescent="0.25">
      <c r="A2423" s="154"/>
      <c r="C2423" s="421" t="s">
        <v>1700</v>
      </c>
      <c r="E2423" s="222">
        <f>SUMPRODUCT(D2412:D2421,E2412:E2421)</f>
        <v>0</v>
      </c>
      <c r="F2423" s="155" t="s">
        <v>1701</v>
      </c>
      <c r="G2423" s="422">
        <f>SUM(G2412:G2421)</f>
        <v>0</v>
      </c>
    </row>
    <row r="2424" spans="1:7" ht="16.5" customHeight="1" x14ac:dyDescent="0.2">
      <c r="A2424" s="154"/>
      <c r="B2424" s="215"/>
      <c r="C2424" s="421"/>
      <c r="D2424" s="222"/>
      <c r="E2424" s="157"/>
      <c r="F2424" s="155"/>
      <c r="G2424" s="224"/>
    </row>
    <row r="2425" spans="1:7" ht="16.5" customHeight="1" x14ac:dyDescent="0.2">
      <c r="A2425" s="154"/>
      <c r="B2425" s="215"/>
      <c r="C2425" s="155" t="s">
        <v>1702</v>
      </c>
      <c r="D2425" s="425"/>
      <c r="E2425" s="559" t="str">
        <f>CONCATENATE(G2407,"/día")</f>
        <v>0/día</v>
      </c>
      <c r="F2425" s="155"/>
      <c r="G2425" s="161"/>
    </row>
    <row r="2426" spans="1:7" ht="16.5" customHeight="1" x14ac:dyDescent="0.2">
      <c r="A2426" s="154"/>
      <c r="B2426" s="215"/>
      <c r="C2426" s="160"/>
      <c r="D2426" s="156"/>
      <c r="E2426" s="157"/>
      <c r="F2426" s="155"/>
      <c r="G2426" s="161"/>
    </row>
    <row r="2427" spans="1:7" ht="16.5" customHeight="1" x14ac:dyDescent="0.2">
      <c r="A2427" s="603" t="s">
        <v>681</v>
      </c>
      <c r="B2427" s="604"/>
      <c r="C2427" s="605" t="s">
        <v>0</v>
      </c>
      <c r="D2427" s="607" t="s">
        <v>1703</v>
      </c>
      <c r="E2427" s="607" t="s">
        <v>1715</v>
      </c>
      <c r="F2427" s="609" t="s">
        <v>1054</v>
      </c>
      <c r="G2427" s="611" t="s">
        <v>34</v>
      </c>
    </row>
    <row r="2428" spans="1:7" ht="16.5" customHeight="1" x14ac:dyDescent="0.2">
      <c r="A2428" s="163" t="s">
        <v>682</v>
      </c>
      <c r="B2428" s="164" t="s">
        <v>683</v>
      </c>
      <c r="C2428" s="606"/>
      <c r="D2428" s="608"/>
      <c r="E2428" s="608"/>
      <c r="F2428" s="610"/>
      <c r="G2428" s="612"/>
    </row>
    <row r="2429" spans="1:7" ht="16.5" customHeight="1" x14ac:dyDescent="0.2">
      <c r="A2429" s="165"/>
      <c r="B2429" s="160"/>
      <c r="C2429" s="167" t="s">
        <v>1704</v>
      </c>
      <c r="D2429" s="157"/>
      <c r="E2429" s="157"/>
      <c r="F2429" s="160"/>
      <c r="G2429" s="168"/>
    </row>
    <row r="2430" spans="1:7" ht="16.5" customHeight="1" x14ac:dyDescent="0.2">
      <c r="A2430" s="578" t="s">
        <v>1806</v>
      </c>
      <c r="B2430" s="418" t="str">
        <f t="shared" ref="B2430:B2439" si="257">IF(A2430=0,0,VLOOKUP(A2430,Tabla_Indices,2,FALSE))</f>
        <v>Equipo - Amortización de equipo</v>
      </c>
      <c r="C2430" s="424" t="s">
        <v>1821</v>
      </c>
      <c r="D2430" s="579">
        <f>C_Amortización_Equipo</f>
        <v>0</v>
      </c>
      <c r="E2430" s="472"/>
      <c r="F2430" s="468">
        <f>IF(C2430="",0,D2425)</f>
        <v>0</v>
      </c>
      <c r="G2430" s="426">
        <f>IF(F2430=0,0,ROUND(E2430/F2430,2))</f>
        <v>0</v>
      </c>
    </row>
    <row r="2431" spans="1:7" ht="16.5" customHeight="1" x14ac:dyDescent="0.2">
      <c r="A2431" s="578" t="s">
        <v>1806</v>
      </c>
      <c r="B2431" s="418" t="str">
        <f t="shared" si="257"/>
        <v>Equipo - Amortización de equipo</v>
      </c>
      <c r="C2431" s="424" t="s">
        <v>1811</v>
      </c>
      <c r="D2431" s="579">
        <f>C_Interés_Equipo</f>
        <v>0</v>
      </c>
      <c r="E2431" s="472"/>
      <c r="F2431" s="468">
        <f>IF(C2431="",0,D2425)</f>
        <v>0</v>
      </c>
      <c r="G2431" s="426">
        <f t="shared" ref="G2431:G2439" si="258">IF(F2431=0,0,ROUND(E2431/F2431,2))</f>
        <v>0</v>
      </c>
    </row>
    <row r="2432" spans="1:7" ht="16.5" customHeight="1" x14ac:dyDescent="0.2">
      <c r="A2432" s="578" t="s">
        <v>1807</v>
      </c>
      <c r="B2432" s="418" t="str">
        <f t="shared" si="257"/>
        <v xml:space="preserve">Accesorios y repuestos para máquinas de uso especial                 </v>
      </c>
      <c r="C2432" s="428" t="s">
        <v>1721</v>
      </c>
      <c r="D2432" s="579">
        <f>C_Reparaciones_Repuestos_Equipos</f>
        <v>0</v>
      </c>
      <c r="E2432" s="472"/>
      <c r="F2432" s="468">
        <f>IF(C2432="",0,D2425)</f>
        <v>0</v>
      </c>
      <c r="G2432" s="426">
        <f t="shared" si="258"/>
        <v>0</v>
      </c>
    </row>
    <row r="2433" spans="1:7" ht="16.5" customHeight="1" x14ac:dyDescent="0.2">
      <c r="A2433" s="578" t="s">
        <v>1809</v>
      </c>
      <c r="B2433" s="418" t="str">
        <f t="shared" si="257"/>
        <v xml:space="preserve">Gas oil                                                                </v>
      </c>
      <c r="C2433" s="428" t="s">
        <v>982</v>
      </c>
      <c r="D2433" s="579">
        <f>C_Combustible_Equipos</f>
        <v>0</v>
      </c>
      <c r="E2433" s="472"/>
      <c r="F2433" s="468">
        <f>IF(C2433="",0,D2425)</f>
        <v>0</v>
      </c>
      <c r="G2433" s="426">
        <f t="shared" si="258"/>
        <v>0</v>
      </c>
    </row>
    <row r="2434" spans="1:7" ht="16.5" customHeight="1" x14ac:dyDescent="0.2">
      <c r="A2434" s="578" t="s">
        <v>1810</v>
      </c>
      <c r="B2434" s="418" t="str">
        <f t="shared" si="257"/>
        <v xml:space="preserve">Aceites lubricantes                                                    </v>
      </c>
      <c r="C2434" s="428" t="s">
        <v>1808</v>
      </c>
      <c r="D2434" s="579">
        <f>C_Lubricantes_Equipos</f>
        <v>0</v>
      </c>
      <c r="E2434" s="472"/>
      <c r="F2434" s="468">
        <f>IF(C2434="",0,D2425)</f>
        <v>0</v>
      </c>
      <c r="G2434" s="426">
        <f t="shared" si="258"/>
        <v>0</v>
      </c>
    </row>
    <row r="2435" spans="1:7" ht="16.5" customHeight="1" x14ac:dyDescent="0.2">
      <c r="A2435" s="578"/>
      <c r="B2435" s="418">
        <f t="shared" si="257"/>
        <v>0</v>
      </c>
      <c r="C2435" s="428"/>
      <c r="D2435" s="471"/>
      <c r="E2435" s="430"/>
      <c r="F2435" s="468">
        <f>IF(C2435="",0,D2425)</f>
        <v>0</v>
      </c>
      <c r="G2435" s="426">
        <f t="shared" si="258"/>
        <v>0</v>
      </c>
    </row>
    <row r="2436" spans="1:7" ht="16.5" customHeight="1" x14ac:dyDescent="0.2">
      <c r="A2436" s="578"/>
      <c r="B2436" s="418">
        <f t="shared" si="257"/>
        <v>0</v>
      </c>
      <c r="C2436" s="428"/>
      <c r="D2436" s="425"/>
      <c r="E2436" s="471"/>
      <c r="F2436" s="468">
        <f>IF(C2436="",0,D2425)</f>
        <v>0</v>
      </c>
      <c r="G2436" s="426">
        <f t="shared" si="258"/>
        <v>0</v>
      </c>
    </row>
    <row r="2437" spans="1:7" ht="16.5" customHeight="1" x14ac:dyDescent="0.2">
      <c r="A2437" s="578"/>
      <c r="B2437" s="418">
        <f t="shared" si="257"/>
        <v>0</v>
      </c>
      <c r="C2437" s="428"/>
      <c r="D2437" s="425"/>
      <c r="E2437" s="471"/>
      <c r="F2437" s="468">
        <f>IF(C2437="",0,D2425)</f>
        <v>0</v>
      </c>
      <c r="G2437" s="426">
        <f t="shared" si="258"/>
        <v>0</v>
      </c>
    </row>
    <row r="2438" spans="1:7" ht="16.5" customHeight="1" x14ac:dyDescent="0.2">
      <c r="A2438" s="578"/>
      <c r="B2438" s="418">
        <f t="shared" si="257"/>
        <v>0</v>
      </c>
      <c r="C2438" s="428"/>
      <c r="D2438" s="425"/>
      <c r="E2438" s="429"/>
      <c r="F2438" s="468">
        <f>IF(C2438="",0,D2425)</f>
        <v>0</v>
      </c>
      <c r="G2438" s="426">
        <f t="shared" si="258"/>
        <v>0</v>
      </c>
    </row>
    <row r="2439" spans="1:7" ht="16.5" customHeight="1" x14ac:dyDescent="0.2">
      <c r="A2439" s="578"/>
      <c r="B2439" s="418">
        <f t="shared" si="257"/>
        <v>0</v>
      </c>
      <c r="C2439" s="424"/>
      <c r="D2439" s="425"/>
      <c r="E2439" s="429"/>
      <c r="F2439" s="468">
        <f>IF(C2439="",0,D2425)</f>
        <v>0</v>
      </c>
      <c r="G2439" s="426">
        <f t="shared" si="258"/>
        <v>0</v>
      </c>
    </row>
    <row r="2440" spans="1:7" ht="16.5" customHeight="1" x14ac:dyDescent="0.2">
      <c r="A2440" s="169"/>
      <c r="B2440" s="156"/>
      <c r="C2440" s="160"/>
      <c r="D2440" s="156"/>
      <c r="E2440" s="157"/>
      <c r="F2440" s="166" t="s">
        <v>35</v>
      </c>
      <c r="G2440" s="431">
        <f>SUBTOTAL(9,G2430:G2439)</f>
        <v>0</v>
      </c>
    </row>
    <row r="2441" spans="1:7" ht="16.5" customHeight="1" x14ac:dyDescent="0.2">
      <c r="A2441" s="165"/>
      <c r="B2441" s="160"/>
      <c r="C2441" s="167" t="s">
        <v>821</v>
      </c>
      <c r="D2441" s="156"/>
      <c r="E2441" s="157"/>
      <c r="F2441" s="158"/>
      <c r="G2441" s="168"/>
    </row>
    <row r="2442" spans="1:7" ht="16.5" customHeight="1" x14ac:dyDescent="0.2">
      <c r="A2442" s="603" t="s">
        <v>681</v>
      </c>
      <c r="B2442" s="604"/>
      <c r="C2442" s="605" t="s">
        <v>0</v>
      </c>
      <c r="D2442" s="607" t="s">
        <v>32</v>
      </c>
      <c r="E2442" s="607" t="s">
        <v>1715</v>
      </c>
      <c r="F2442" s="609" t="s">
        <v>1054</v>
      </c>
      <c r="G2442" s="611" t="s">
        <v>34</v>
      </c>
    </row>
    <row r="2443" spans="1:7" ht="16.5" customHeight="1" x14ac:dyDescent="0.2">
      <c r="A2443" s="163" t="s">
        <v>682</v>
      </c>
      <c r="B2443" s="164" t="s">
        <v>683</v>
      </c>
      <c r="C2443" s="606"/>
      <c r="D2443" s="608"/>
      <c r="E2443" s="608"/>
      <c r="F2443" s="610"/>
      <c r="G2443" s="612"/>
    </row>
    <row r="2444" spans="1:7" ht="16.5" customHeight="1" x14ac:dyDescent="0.2">
      <c r="A2444" s="423" t="s">
        <v>1822</v>
      </c>
      <c r="B2444" s="418" t="str">
        <f t="shared" ref="B2444:B2450" si="259">IF(A2444=0,0,VLOOKUP(A2444,Tabla_Indices,2,FALSE))</f>
        <v>Oficial Especializado</v>
      </c>
      <c r="C2444" s="427" t="s">
        <v>1723</v>
      </c>
      <c r="D2444" s="425"/>
      <c r="E2444" s="429"/>
      <c r="F2444" s="419">
        <f>D2425</f>
        <v>0</v>
      </c>
      <c r="G2444" s="432">
        <f>IF(F2444=0,0,ROUND(D2444*E2444/F2444,2))</f>
        <v>0</v>
      </c>
    </row>
    <row r="2445" spans="1:7" ht="16.5" customHeight="1" x14ac:dyDescent="0.2">
      <c r="A2445" s="423" t="s">
        <v>1823</v>
      </c>
      <c r="B2445" s="418" t="str">
        <f t="shared" si="259"/>
        <v xml:space="preserve">Oficial </v>
      </c>
      <c r="C2445" s="424" t="s">
        <v>1724</v>
      </c>
      <c r="D2445" s="425"/>
      <c r="E2445" s="429"/>
      <c r="F2445" s="419">
        <f>D2425</f>
        <v>0</v>
      </c>
      <c r="G2445" s="432">
        <f t="shared" ref="G2445:G2450" si="260">IF(F2445=0,0,ROUND(D2445*E2445/F2445,2))</f>
        <v>0</v>
      </c>
    </row>
    <row r="2446" spans="1:7" ht="16.5" customHeight="1" x14ac:dyDescent="0.2">
      <c r="A2446" s="423" t="s">
        <v>1824</v>
      </c>
      <c r="B2446" s="418" t="str">
        <f t="shared" si="259"/>
        <v>Ayudante</v>
      </c>
      <c r="C2446" s="424" t="s">
        <v>1725</v>
      </c>
      <c r="D2446" s="425"/>
      <c r="E2446" s="429"/>
      <c r="F2446" s="419">
        <f>D2425</f>
        <v>0</v>
      </c>
      <c r="G2446" s="432">
        <f t="shared" si="260"/>
        <v>0</v>
      </c>
    </row>
    <row r="2447" spans="1:7" ht="16.5" customHeight="1" x14ac:dyDescent="0.2">
      <c r="A2447" s="423" t="s">
        <v>1824</v>
      </c>
      <c r="B2447" s="418" t="str">
        <f t="shared" si="259"/>
        <v>Ayudante</v>
      </c>
      <c r="C2447" s="424" t="s">
        <v>825</v>
      </c>
      <c r="D2447" s="425"/>
      <c r="E2447" s="429"/>
      <c r="F2447" s="419">
        <f>D2425</f>
        <v>0</v>
      </c>
      <c r="G2447" s="432">
        <f t="shared" si="260"/>
        <v>0</v>
      </c>
    </row>
    <row r="2448" spans="1:7" ht="16.5" customHeight="1" x14ac:dyDescent="0.2">
      <c r="A2448" s="423"/>
      <c r="B2448" s="418">
        <f t="shared" si="259"/>
        <v>0</v>
      </c>
      <c r="C2448" s="424"/>
      <c r="D2448" s="425"/>
      <c r="E2448" s="429"/>
      <c r="F2448" s="419"/>
      <c r="G2448" s="432">
        <f t="shared" si="260"/>
        <v>0</v>
      </c>
    </row>
    <row r="2449" spans="1:7" ht="16.5" customHeight="1" x14ac:dyDescent="0.2">
      <c r="A2449" s="423" t="s">
        <v>1825</v>
      </c>
      <c r="B2449" s="418" t="str">
        <f t="shared" si="259"/>
        <v>Sereno</v>
      </c>
      <c r="C2449" s="424" t="s">
        <v>1726</v>
      </c>
      <c r="D2449" s="433"/>
      <c r="E2449" s="571"/>
      <c r="F2449" s="419">
        <f>D2425</f>
        <v>0</v>
      </c>
      <c r="G2449" s="432">
        <f t="shared" si="260"/>
        <v>0</v>
      </c>
    </row>
    <row r="2450" spans="1:7" ht="16.5" customHeight="1" x14ac:dyDescent="0.2">
      <c r="A2450" s="423"/>
      <c r="B2450" s="418">
        <f t="shared" si="259"/>
        <v>0</v>
      </c>
      <c r="C2450" s="418"/>
      <c r="D2450" s="469"/>
      <c r="E2450" s="419"/>
      <c r="F2450" s="419">
        <f>D2425</f>
        <v>0</v>
      </c>
      <c r="G2450" s="432">
        <f t="shared" si="260"/>
        <v>0</v>
      </c>
    </row>
    <row r="2451" spans="1:7" ht="16.5" customHeight="1" x14ac:dyDescent="0.2">
      <c r="A2451" s="169"/>
      <c r="B2451" s="156"/>
      <c r="C2451" s="160"/>
      <c r="D2451" s="156"/>
      <c r="E2451" s="157"/>
      <c r="F2451" s="166" t="s">
        <v>36</v>
      </c>
      <c r="G2451" s="434">
        <f>SUBTOTAL(9,G2444:G2450)</f>
        <v>0</v>
      </c>
    </row>
    <row r="2452" spans="1:7" ht="16.5" customHeight="1" x14ac:dyDescent="0.2">
      <c r="A2452" s="165"/>
      <c r="B2452" s="160"/>
      <c r="C2452" s="167" t="s">
        <v>1705</v>
      </c>
      <c r="D2452" s="156"/>
      <c r="E2452" s="157"/>
      <c r="F2452" s="158"/>
      <c r="G2452" s="168"/>
    </row>
    <row r="2453" spans="1:7" ht="16.5" customHeight="1" x14ac:dyDescent="0.2">
      <c r="A2453" s="603" t="s">
        <v>681</v>
      </c>
      <c r="B2453" s="604"/>
      <c r="C2453" s="605" t="s">
        <v>0</v>
      </c>
      <c r="D2453" s="605" t="s">
        <v>31</v>
      </c>
      <c r="E2453" s="607" t="s">
        <v>32</v>
      </c>
      <c r="F2453" s="609" t="s">
        <v>33</v>
      </c>
      <c r="G2453" s="611" t="s">
        <v>34</v>
      </c>
    </row>
    <row r="2454" spans="1:7" ht="16.5" customHeight="1" x14ac:dyDescent="0.2">
      <c r="A2454" s="163" t="s">
        <v>682</v>
      </c>
      <c r="B2454" s="164" t="s">
        <v>683</v>
      </c>
      <c r="C2454" s="606"/>
      <c r="D2454" s="606"/>
      <c r="E2454" s="608"/>
      <c r="F2454" s="610"/>
      <c r="G2454" s="612"/>
    </row>
    <row r="2455" spans="1:7" ht="16.5" customHeight="1" x14ac:dyDescent="0.2">
      <c r="A2455" s="423"/>
      <c r="B2455" s="418">
        <f t="shared" ref="B2455:B2465" si="261">IF(A2455=0,0,VLOOKUP(A2455,Tabla_Indices,2,FALSE))</f>
        <v>0</v>
      </c>
      <c r="C2455" s="424"/>
      <c r="D2455" s="425"/>
      <c r="E2455" s="429"/>
      <c r="F2455" s="430"/>
      <c r="G2455" s="432">
        <f>ROUND(E2455*F2455,2)</f>
        <v>0</v>
      </c>
    </row>
    <row r="2456" spans="1:7" ht="16.5" customHeight="1" x14ac:dyDescent="0.2">
      <c r="A2456" s="423"/>
      <c r="B2456" s="418">
        <f t="shared" si="261"/>
        <v>0</v>
      </c>
      <c r="C2456" s="424"/>
      <c r="D2456" s="425"/>
      <c r="E2456" s="429"/>
      <c r="F2456" s="430"/>
      <c r="G2456" s="432">
        <f t="shared" ref="G2456:G2465" si="262">ROUND(E2456*F2456,2)</f>
        <v>0</v>
      </c>
    </row>
    <row r="2457" spans="1:7" ht="16.5" customHeight="1" x14ac:dyDescent="0.2">
      <c r="A2457" s="423"/>
      <c r="B2457" s="418">
        <f t="shared" si="261"/>
        <v>0</v>
      </c>
      <c r="C2457" s="424"/>
      <c r="D2457" s="425"/>
      <c r="E2457" s="429"/>
      <c r="F2457" s="430"/>
      <c r="G2457" s="432">
        <f t="shared" si="262"/>
        <v>0</v>
      </c>
    </row>
    <row r="2458" spans="1:7" ht="16.5" customHeight="1" x14ac:dyDescent="0.2">
      <c r="A2458" s="423"/>
      <c r="B2458" s="418">
        <f t="shared" si="261"/>
        <v>0</v>
      </c>
      <c r="C2458" s="424"/>
      <c r="D2458" s="425"/>
      <c r="E2458" s="429"/>
      <c r="F2458" s="430"/>
      <c r="G2458" s="432">
        <f t="shared" si="262"/>
        <v>0</v>
      </c>
    </row>
    <row r="2459" spans="1:7" ht="16.5" customHeight="1" x14ac:dyDescent="0.2">
      <c r="A2459" s="423"/>
      <c r="B2459" s="418">
        <f t="shared" si="261"/>
        <v>0</v>
      </c>
      <c r="C2459" s="424"/>
      <c r="D2459" s="425"/>
      <c r="E2459" s="429"/>
      <c r="F2459" s="430"/>
      <c r="G2459" s="432">
        <f t="shared" si="262"/>
        <v>0</v>
      </c>
    </row>
    <row r="2460" spans="1:7" ht="16.5" customHeight="1" x14ac:dyDescent="0.2">
      <c r="A2460" s="423"/>
      <c r="B2460" s="418">
        <f t="shared" si="261"/>
        <v>0</v>
      </c>
      <c r="C2460" s="424"/>
      <c r="D2460" s="425"/>
      <c r="E2460" s="435"/>
      <c r="F2460" s="430"/>
      <c r="G2460" s="432">
        <f t="shared" si="262"/>
        <v>0</v>
      </c>
    </row>
    <row r="2461" spans="1:7" ht="16.5" customHeight="1" x14ac:dyDescent="0.2">
      <c r="A2461" s="423"/>
      <c r="B2461" s="418">
        <f t="shared" si="261"/>
        <v>0</v>
      </c>
      <c r="C2461" s="424"/>
      <c r="D2461" s="425"/>
      <c r="E2461" s="429"/>
      <c r="F2461" s="430"/>
      <c r="G2461" s="432">
        <f t="shared" si="262"/>
        <v>0</v>
      </c>
    </row>
    <row r="2462" spans="1:7" ht="16.5" customHeight="1" x14ac:dyDescent="0.2">
      <c r="A2462" s="423"/>
      <c r="B2462" s="418">
        <f t="shared" si="261"/>
        <v>0</v>
      </c>
      <c r="C2462" s="424"/>
      <c r="D2462" s="425"/>
      <c r="E2462" s="429"/>
      <c r="F2462" s="430"/>
      <c r="G2462" s="432">
        <f t="shared" si="262"/>
        <v>0</v>
      </c>
    </row>
    <row r="2463" spans="1:7" ht="16.5" customHeight="1" x14ac:dyDescent="0.2">
      <c r="A2463" s="423"/>
      <c r="B2463" s="418">
        <f t="shared" si="261"/>
        <v>0</v>
      </c>
      <c r="C2463" s="424"/>
      <c r="D2463" s="425"/>
      <c r="E2463" s="429"/>
      <c r="F2463" s="430"/>
      <c r="G2463" s="432">
        <f t="shared" si="262"/>
        <v>0</v>
      </c>
    </row>
    <row r="2464" spans="1:7" ht="16.5" customHeight="1" x14ac:dyDescent="0.2">
      <c r="A2464" s="423"/>
      <c r="B2464" s="418">
        <f t="shared" si="261"/>
        <v>0</v>
      </c>
      <c r="C2464" s="424"/>
      <c r="D2464" s="425"/>
      <c r="E2464" s="429"/>
      <c r="F2464" s="430"/>
      <c r="G2464" s="432">
        <f t="shared" si="262"/>
        <v>0</v>
      </c>
    </row>
    <row r="2465" spans="1:7" ht="16.5" customHeight="1" x14ac:dyDescent="0.2">
      <c r="A2465" s="423"/>
      <c r="B2465" s="418">
        <f t="shared" si="261"/>
        <v>0</v>
      </c>
      <c r="C2465" s="424"/>
      <c r="D2465" s="425"/>
      <c r="E2465" s="429"/>
      <c r="F2465" s="430"/>
      <c r="G2465" s="432">
        <f t="shared" si="262"/>
        <v>0</v>
      </c>
    </row>
    <row r="2466" spans="1:7" ht="16.5" customHeight="1" x14ac:dyDescent="0.2">
      <c r="A2466" s="165"/>
      <c r="B2466" s="160"/>
      <c r="C2466" s="160"/>
      <c r="D2466" s="156"/>
      <c r="E2466" s="157"/>
      <c r="F2466" s="166" t="s">
        <v>37</v>
      </c>
      <c r="G2466" s="436">
        <f>SUBTOTAL(9,G2455:G2465)</f>
        <v>0</v>
      </c>
    </row>
    <row r="2467" spans="1:7" ht="16.5" customHeight="1" x14ac:dyDescent="0.2">
      <c r="A2467" s="165"/>
      <c r="B2467" s="160"/>
      <c r="C2467" s="167" t="s">
        <v>1706</v>
      </c>
      <c r="D2467" s="156"/>
      <c r="E2467" s="157"/>
      <c r="F2467" s="158"/>
      <c r="G2467" s="168"/>
    </row>
    <row r="2468" spans="1:7" ht="16.5" customHeight="1" x14ac:dyDescent="0.2">
      <c r="A2468" s="603" t="s">
        <v>681</v>
      </c>
      <c r="B2468" s="604"/>
      <c r="C2468" s="605" t="s">
        <v>0</v>
      </c>
      <c r="D2468" s="605" t="s">
        <v>31</v>
      </c>
      <c r="E2468" s="607" t="s">
        <v>32</v>
      </c>
      <c r="F2468" s="609" t="s">
        <v>33</v>
      </c>
      <c r="G2468" s="611" t="s">
        <v>34</v>
      </c>
    </row>
    <row r="2469" spans="1:7" ht="16.5" customHeight="1" x14ac:dyDescent="0.2">
      <c r="A2469" s="163" t="s">
        <v>682</v>
      </c>
      <c r="B2469" s="164" t="s">
        <v>683</v>
      </c>
      <c r="C2469" s="606"/>
      <c r="D2469" s="606"/>
      <c r="E2469" s="608"/>
      <c r="F2469" s="610"/>
      <c r="G2469" s="612"/>
    </row>
    <row r="2470" spans="1:7" ht="16.5" customHeight="1" x14ac:dyDescent="0.2">
      <c r="A2470" s="423"/>
      <c r="B2470" s="418">
        <f>IF(A2470=0,0,VLOOKUP(A2470,Tabla_Indices,2,FALSE))</f>
        <v>0</v>
      </c>
      <c r="C2470" s="424"/>
      <c r="D2470" s="425"/>
      <c r="E2470" s="429"/>
      <c r="F2470" s="430"/>
      <c r="G2470" s="432">
        <f>ROUND(E2470*F2470,2)</f>
        <v>0</v>
      </c>
    </row>
    <row r="2471" spans="1:7" ht="16.5" customHeight="1" x14ac:dyDescent="0.2">
      <c r="A2471" s="423"/>
      <c r="B2471" s="418">
        <f>IF(A2471=0,0,VLOOKUP(A2471,Tabla_Indices,2,FALSE))</f>
        <v>0</v>
      </c>
      <c r="C2471" s="424"/>
      <c r="D2471" s="425"/>
      <c r="E2471" s="435"/>
      <c r="F2471" s="430"/>
      <c r="G2471" s="432">
        <f t="shared" ref="G2471" si="263">ROUND(E2471*F2471,2)</f>
        <v>0</v>
      </c>
    </row>
    <row r="2472" spans="1:7" ht="16.5" customHeight="1" x14ac:dyDescent="0.2">
      <c r="A2472" s="165"/>
      <c r="B2472" s="160"/>
      <c r="C2472" s="160"/>
      <c r="D2472" s="156"/>
      <c r="E2472" s="157"/>
      <c r="F2472" s="166" t="s">
        <v>1707</v>
      </c>
      <c r="G2472" s="436">
        <f>SUBTOTAL(9,G2470:G2471)</f>
        <v>0</v>
      </c>
    </row>
    <row r="2473" spans="1:7" ht="16.5" customHeight="1" thickBot="1" x14ac:dyDescent="0.25">
      <c r="A2473" s="170"/>
      <c r="B2473" s="171"/>
      <c r="C2473" s="172"/>
      <c r="D2473" s="171"/>
      <c r="E2473" s="173"/>
      <c r="F2473" s="174"/>
      <c r="G2473" s="175"/>
    </row>
    <row r="2474" spans="1:7" ht="16.5" customHeight="1" thickBot="1" x14ac:dyDescent="0.25">
      <c r="A2474" s="202">
        <f>B2407</f>
        <v>33</v>
      </c>
      <c r="B2474" s="201">
        <f>C2407</f>
        <v>0</v>
      </c>
      <c r="C2474" s="225"/>
      <c r="D2474" s="225" t="s">
        <v>38</v>
      </c>
      <c r="E2474" s="226"/>
      <c r="F2474" s="437" t="str">
        <f>CONCATENATE("$/",G2407)</f>
        <v>$/0</v>
      </c>
      <c r="G2474" s="438">
        <f>SUBTOTAL(9,G2430:G2473)</f>
        <v>0</v>
      </c>
    </row>
    <row r="2475" spans="1:7" ht="16.5" customHeight="1" thickTop="1" thickBot="1" x14ac:dyDescent="0.25"/>
    <row r="2476" spans="1:7" ht="16.5" customHeight="1" thickTop="1" x14ac:dyDescent="0.2">
      <c r="A2476" s="613" t="s">
        <v>40</v>
      </c>
      <c r="B2476" s="614"/>
      <c r="C2476" s="614"/>
      <c r="D2476" s="614"/>
      <c r="E2476" s="614"/>
      <c r="F2476" s="614"/>
      <c r="G2476" s="615"/>
    </row>
    <row r="2477" spans="1:7" ht="16.5" customHeight="1" x14ac:dyDescent="0.2">
      <c r="A2477" s="146" t="s">
        <v>819</v>
      </c>
      <c r="B2477" s="147" t="str">
        <f>Comitente</f>
        <v>DIRECCIÓN PROVINCIAL DE VIALIDAD</v>
      </c>
      <c r="C2477" s="148"/>
      <c r="D2477" s="223"/>
      <c r="E2477" s="223"/>
      <c r="F2477" s="150"/>
      <c r="G2477" s="151"/>
    </row>
    <row r="2478" spans="1:7" ht="16.5" customHeight="1" x14ac:dyDescent="0.2">
      <c r="A2478" s="146" t="s">
        <v>820</v>
      </c>
      <c r="B2478" s="147">
        <f>Contratista</f>
        <v>0</v>
      </c>
      <c r="C2478" s="152"/>
      <c r="D2478" s="152"/>
      <c r="E2478" s="152"/>
      <c r="F2478" s="147"/>
      <c r="G2478" s="153"/>
    </row>
    <row r="2479" spans="1:7" ht="16.5" customHeight="1" x14ac:dyDescent="0.2">
      <c r="A2479" s="146" t="s">
        <v>28</v>
      </c>
      <c r="B2479" s="147">
        <f>Obra</f>
        <v>0</v>
      </c>
      <c r="C2479" s="152"/>
      <c r="D2479" s="152"/>
      <c r="E2479" s="152"/>
      <c r="F2479" s="147" t="s">
        <v>41</v>
      </c>
      <c r="G2479" s="153">
        <f>Fecha_Base</f>
        <v>0</v>
      </c>
    </row>
    <row r="2480" spans="1:7" ht="16.5" customHeight="1" x14ac:dyDescent="0.2">
      <c r="A2480" s="154" t="s">
        <v>818</v>
      </c>
      <c r="B2480" s="155">
        <f>Ubicación</f>
        <v>0</v>
      </c>
      <c r="C2480" s="155"/>
      <c r="D2480" s="156"/>
      <c r="E2480" s="157"/>
      <c r="F2480" s="158"/>
      <c r="G2480" s="159"/>
    </row>
    <row r="2481" spans="1:7" ht="16.5" customHeight="1" x14ac:dyDescent="0.2">
      <c r="A2481" s="154" t="s">
        <v>42</v>
      </c>
      <c r="B2481" s="470"/>
      <c r="C2481" s="160" t="str">
        <f>IF(B2481="","",VLOOKUP(B2481,Tabla_CyP,2,FALSE))</f>
        <v/>
      </c>
      <c r="E2481" s="157"/>
      <c r="F2481" s="158"/>
      <c r="G2481" s="159"/>
    </row>
    <row r="2482" spans="1:7" ht="16.5" customHeight="1" x14ac:dyDescent="0.2">
      <c r="A2482" s="154" t="s">
        <v>29</v>
      </c>
      <c r="B2482" s="570">
        <v>34</v>
      </c>
      <c r="C2482" s="160">
        <f>IF(B2482=0,"",VLOOKUP(B2482,Tabla_CyP,2,FALSE))</f>
        <v>0</v>
      </c>
      <c r="D2482" s="156"/>
      <c r="E2482" s="157"/>
      <c r="F2482" s="155" t="s">
        <v>30</v>
      </c>
      <c r="G2482" s="161">
        <f>IF(B2482=0,"",VLOOKUP(B2482,Tabla_CyP,4,FALSE))</f>
        <v>0</v>
      </c>
    </row>
    <row r="2483" spans="1:7" ht="16.5" customHeight="1" x14ac:dyDescent="0.2">
      <c r="A2483" s="154"/>
      <c r="B2483" s="155"/>
      <c r="C2483" s="160"/>
      <c r="D2483" s="156"/>
      <c r="E2483" s="157"/>
      <c r="F2483" s="160"/>
      <c r="G2483" s="162"/>
    </row>
    <row r="2484" spans="1:7" ht="16.5" customHeight="1" x14ac:dyDescent="0.2">
      <c r="A2484" s="412"/>
      <c r="B2484" s="149"/>
      <c r="C2484" s="413" t="s">
        <v>1695</v>
      </c>
      <c r="D2484" s="149"/>
      <c r="E2484" s="149"/>
      <c r="F2484" s="149"/>
      <c r="G2484" s="414"/>
    </row>
    <row r="2485" spans="1:7" ht="16.5" customHeight="1" x14ac:dyDescent="0.2">
      <c r="A2485" s="154"/>
      <c r="B2485" s="215"/>
      <c r="C2485" s="160"/>
      <c r="D2485" s="156"/>
      <c r="E2485" s="157"/>
      <c r="F2485" s="155"/>
      <c r="G2485" s="161"/>
    </row>
    <row r="2486" spans="1:7" ht="16.5" customHeight="1" x14ac:dyDescent="0.2">
      <c r="A2486" s="154"/>
      <c r="B2486" s="215"/>
      <c r="C2486" s="415" t="s">
        <v>1696</v>
      </c>
      <c r="D2486" s="416" t="s">
        <v>32</v>
      </c>
      <c r="E2486" s="416" t="s">
        <v>1697</v>
      </c>
      <c r="F2486" s="416" t="s">
        <v>1698</v>
      </c>
      <c r="G2486" s="417" t="s">
        <v>1699</v>
      </c>
    </row>
    <row r="2487" spans="1:7" ht="16.5" customHeight="1" x14ac:dyDescent="0.2">
      <c r="A2487" s="154"/>
      <c r="B2487" s="215"/>
      <c r="C2487" s="424"/>
      <c r="D2487" s="429"/>
      <c r="E2487" s="467"/>
      <c r="F2487" s="430"/>
      <c r="G2487" s="420">
        <f>ROUND(D2487*F2487,2)</f>
        <v>0</v>
      </c>
    </row>
    <row r="2488" spans="1:7" ht="16.5" customHeight="1" x14ac:dyDescent="0.2">
      <c r="A2488" s="154"/>
      <c r="B2488" s="215"/>
      <c r="C2488" s="424"/>
      <c r="D2488" s="429"/>
      <c r="E2488" s="467"/>
      <c r="F2488" s="430"/>
      <c r="G2488" s="420">
        <f>ROUND(D2488*F2488,2)</f>
        <v>0</v>
      </c>
    </row>
    <row r="2489" spans="1:7" ht="16.5" customHeight="1" x14ac:dyDescent="0.2">
      <c r="A2489" s="154"/>
      <c r="B2489" s="215"/>
      <c r="C2489" s="424"/>
      <c r="D2489" s="429"/>
      <c r="E2489" s="467"/>
      <c r="F2489" s="430"/>
      <c r="G2489" s="420">
        <f>ROUND(D2489*F2489,2)</f>
        <v>0</v>
      </c>
    </row>
    <row r="2490" spans="1:7" ht="16.5" customHeight="1" x14ac:dyDescent="0.2">
      <c r="A2490" s="154"/>
      <c r="B2490" s="215"/>
      <c r="C2490" s="424"/>
      <c r="D2490" s="429"/>
      <c r="E2490" s="467"/>
      <c r="F2490" s="430"/>
      <c r="G2490" s="420">
        <f>ROUND(D2490*F2490,2)</f>
        <v>0</v>
      </c>
    </row>
    <row r="2491" spans="1:7" ht="16.5" customHeight="1" x14ac:dyDescent="0.2">
      <c r="A2491" s="154"/>
      <c r="B2491" s="215"/>
      <c r="C2491" s="424"/>
      <c r="D2491" s="429"/>
      <c r="E2491" s="467"/>
      <c r="F2491" s="430"/>
      <c r="G2491" s="420">
        <f t="shared" ref="G2491:G2496" si="264">ROUND(D2491*F2491,2)</f>
        <v>0</v>
      </c>
    </row>
    <row r="2492" spans="1:7" ht="16.5" customHeight="1" x14ac:dyDescent="0.2">
      <c r="A2492" s="154"/>
      <c r="B2492" s="215"/>
      <c r="C2492" s="424"/>
      <c r="D2492" s="429"/>
      <c r="E2492" s="467"/>
      <c r="F2492" s="430"/>
      <c r="G2492" s="420">
        <f t="shared" si="264"/>
        <v>0</v>
      </c>
    </row>
    <row r="2493" spans="1:7" ht="16.5" customHeight="1" x14ac:dyDescent="0.2">
      <c r="A2493" s="154"/>
      <c r="B2493" s="215"/>
      <c r="C2493" s="424"/>
      <c r="D2493" s="429"/>
      <c r="E2493" s="467"/>
      <c r="F2493" s="430"/>
      <c r="G2493" s="420">
        <f t="shared" si="264"/>
        <v>0</v>
      </c>
    </row>
    <row r="2494" spans="1:7" ht="16.5" customHeight="1" x14ac:dyDescent="0.2">
      <c r="A2494" s="154"/>
      <c r="B2494" s="215"/>
      <c r="C2494" s="424"/>
      <c r="D2494" s="429"/>
      <c r="E2494" s="467"/>
      <c r="F2494" s="430"/>
      <c r="G2494" s="420">
        <f t="shared" si="264"/>
        <v>0</v>
      </c>
    </row>
    <row r="2495" spans="1:7" ht="16.5" customHeight="1" x14ac:dyDescent="0.2">
      <c r="A2495" s="154"/>
      <c r="B2495" s="215"/>
      <c r="C2495" s="424"/>
      <c r="D2495" s="429"/>
      <c r="E2495" s="467"/>
      <c r="F2495" s="430"/>
      <c r="G2495" s="420">
        <f t="shared" si="264"/>
        <v>0</v>
      </c>
    </row>
    <row r="2496" spans="1:7" ht="16.5" customHeight="1" x14ac:dyDescent="0.2">
      <c r="A2496" s="154"/>
      <c r="B2496" s="215"/>
      <c r="C2496" s="424"/>
      <c r="D2496" s="429"/>
      <c r="E2496" s="467"/>
      <c r="F2496" s="430"/>
      <c r="G2496" s="420">
        <f t="shared" si="264"/>
        <v>0</v>
      </c>
    </row>
    <row r="2497" spans="1:7" ht="16.5" customHeight="1" thickBot="1" x14ac:dyDescent="0.25">
      <c r="A2497" s="154"/>
      <c r="B2497" s="215"/>
      <c r="C2497" s="160"/>
      <c r="E2497" s="222"/>
      <c r="F2497" s="155"/>
      <c r="G2497" s="161"/>
    </row>
    <row r="2498" spans="1:7" ht="16.5" customHeight="1" thickBot="1" x14ac:dyDescent="0.25">
      <c r="A2498" s="154"/>
      <c r="C2498" s="421" t="s">
        <v>1700</v>
      </c>
      <c r="E2498" s="222">
        <f>SUMPRODUCT(D2487:D2496,E2487:E2496)</f>
        <v>0</v>
      </c>
      <c r="F2498" s="155" t="s">
        <v>1701</v>
      </c>
      <c r="G2498" s="422">
        <f>SUM(G2487:G2496)</f>
        <v>0</v>
      </c>
    </row>
    <row r="2499" spans="1:7" ht="16.5" customHeight="1" x14ac:dyDescent="0.2">
      <c r="A2499" s="154"/>
      <c r="B2499" s="215"/>
      <c r="C2499" s="421"/>
      <c r="D2499" s="222"/>
      <c r="E2499" s="157"/>
      <c r="F2499" s="155"/>
      <c r="G2499" s="224"/>
    </row>
    <row r="2500" spans="1:7" ht="16.5" customHeight="1" x14ac:dyDescent="0.2">
      <c r="A2500" s="154"/>
      <c r="B2500" s="215"/>
      <c r="C2500" s="155" t="s">
        <v>1702</v>
      </c>
      <c r="D2500" s="425"/>
      <c r="E2500" s="559" t="str">
        <f>CONCATENATE(G2482,"/día")</f>
        <v>0/día</v>
      </c>
      <c r="F2500" s="155"/>
      <c r="G2500" s="161"/>
    </row>
    <row r="2501" spans="1:7" ht="16.5" customHeight="1" x14ac:dyDescent="0.2">
      <c r="A2501" s="154"/>
      <c r="B2501" s="215"/>
      <c r="C2501" s="160"/>
      <c r="D2501" s="156"/>
      <c r="E2501" s="157"/>
      <c r="F2501" s="155"/>
      <c r="G2501" s="161"/>
    </row>
    <row r="2502" spans="1:7" ht="16.5" customHeight="1" x14ac:dyDescent="0.2">
      <c r="A2502" s="603" t="s">
        <v>681</v>
      </c>
      <c r="B2502" s="604"/>
      <c r="C2502" s="605" t="s">
        <v>0</v>
      </c>
      <c r="D2502" s="607" t="s">
        <v>1703</v>
      </c>
      <c r="E2502" s="607" t="s">
        <v>1715</v>
      </c>
      <c r="F2502" s="609" t="s">
        <v>1054</v>
      </c>
      <c r="G2502" s="611" t="s">
        <v>34</v>
      </c>
    </row>
    <row r="2503" spans="1:7" ht="16.5" customHeight="1" x14ac:dyDescent="0.2">
      <c r="A2503" s="163" t="s">
        <v>682</v>
      </c>
      <c r="B2503" s="164" t="s">
        <v>683</v>
      </c>
      <c r="C2503" s="606"/>
      <c r="D2503" s="608"/>
      <c r="E2503" s="608"/>
      <c r="F2503" s="610"/>
      <c r="G2503" s="612"/>
    </row>
    <row r="2504" spans="1:7" ht="16.5" customHeight="1" x14ac:dyDescent="0.2">
      <c r="A2504" s="165"/>
      <c r="B2504" s="160"/>
      <c r="C2504" s="167" t="s">
        <v>1704</v>
      </c>
      <c r="D2504" s="157"/>
      <c r="E2504" s="157"/>
      <c r="F2504" s="160"/>
      <c r="G2504" s="168"/>
    </row>
    <row r="2505" spans="1:7" ht="16.5" customHeight="1" x14ac:dyDescent="0.2">
      <c r="A2505" s="578" t="s">
        <v>1806</v>
      </c>
      <c r="B2505" s="418" t="str">
        <f t="shared" ref="B2505:B2514" si="265">IF(A2505=0,0,VLOOKUP(A2505,Tabla_Indices,2,FALSE))</f>
        <v>Equipo - Amortización de equipo</v>
      </c>
      <c r="C2505" s="424" t="s">
        <v>1821</v>
      </c>
      <c r="D2505" s="579">
        <f>C_Amortización_Equipo</f>
        <v>0</v>
      </c>
      <c r="E2505" s="472"/>
      <c r="F2505" s="468">
        <f>IF(C2505="",0,D2500)</f>
        <v>0</v>
      </c>
      <c r="G2505" s="426">
        <f>IF(F2505=0,0,ROUND(E2505/F2505,2))</f>
        <v>0</v>
      </c>
    </row>
    <row r="2506" spans="1:7" ht="16.5" customHeight="1" x14ac:dyDescent="0.2">
      <c r="A2506" s="578" t="s">
        <v>1806</v>
      </c>
      <c r="B2506" s="418" t="str">
        <f t="shared" si="265"/>
        <v>Equipo - Amortización de equipo</v>
      </c>
      <c r="C2506" s="424" t="s">
        <v>1811</v>
      </c>
      <c r="D2506" s="579">
        <f>C_Interés_Equipo</f>
        <v>0</v>
      </c>
      <c r="E2506" s="472"/>
      <c r="F2506" s="468">
        <f>IF(C2506="",0,D2500)</f>
        <v>0</v>
      </c>
      <c r="G2506" s="426">
        <f t="shared" ref="G2506:G2514" si="266">IF(F2506=0,0,ROUND(E2506/F2506,2))</f>
        <v>0</v>
      </c>
    </row>
    <row r="2507" spans="1:7" ht="16.5" customHeight="1" x14ac:dyDescent="0.2">
      <c r="A2507" s="578" t="s">
        <v>1807</v>
      </c>
      <c r="B2507" s="418" t="str">
        <f t="shared" si="265"/>
        <v xml:space="preserve">Accesorios y repuestos para máquinas de uso especial                 </v>
      </c>
      <c r="C2507" s="428" t="s">
        <v>1721</v>
      </c>
      <c r="D2507" s="579">
        <f>C_Reparaciones_Repuestos_Equipos</f>
        <v>0</v>
      </c>
      <c r="E2507" s="472"/>
      <c r="F2507" s="468">
        <f>IF(C2507="",0,D2500)</f>
        <v>0</v>
      </c>
      <c r="G2507" s="426">
        <f t="shared" si="266"/>
        <v>0</v>
      </c>
    </row>
    <row r="2508" spans="1:7" ht="16.5" customHeight="1" x14ac:dyDescent="0.2">
      <c r="A2508" s="578" t="s">
        <v>1809</v>
      </c>
      <c r="B2508" s="418" t="str">
        <f t="shared" si="265"/>
        <v xml:space="preserve">Gas oil                                                                </v>
      </c>
      <c r="C2508" s="428" t="s">
        <v>982</v>
      </c>
      <c r="D2508" s="579">
        <f>C_Combustible_Equipos</f>
        <v>0</v>
      </c>
      <c r="E2508" s="472"/>
      <c r="F2508" s="468">
        <f>IF(C2508="",0,D2500)</f>
        <v>0</v>
      </c>
      <c r="G2508" s="426">
        <f t="shared" si="266"/>
        <v>0</v>
      </c>
    </row>
    <row r="2509" spans="1:7" ht="16.5" customHeight="1" x14ac:dyDescent="0.2">
      <c r="A2509" s="578" t="s">
        <v>1810</v>
      </c>
      <c r="B2509" s="418" t="str">
        <f t="shared" si="265"/>
        <v xml:space="preserve">Aceites lubricantes                                                    </v>
      </c>
      <c r="C2509" s="428" t="s">
        <v>1808</v>
      </c>
      <c r="D2509" s="579">
        <f>C_Lubricantes_Equipos</f>
        <v>0</v>
      </c>
      <c r="E2509" s="472"/>
      <c r="F2509" s="468">
        <f>IF(C2509="",0,D2500)</f>
        <v>0</v>
      </c>
      <c r="G2509" s="426">
        <f t="shared" si="266"/>
        <v>0</v>
      </c>
    </row>
    <row r="2510" spans="1:7" ht="16.5" customHeight="1" x14ac:dyDescent="0.2">
      <c r="A2510" s="578"/>
      <c r="B2510" s="418">
        <f t="shared" si="265"/>
        <v>0</v>
      </c>
      <c r="C2510" s="428"/>
      <c r="D2510" s="471"/>
      <c r="E2510" s="430"/>
      <c r="F2510" s="468">
        <f>IF(C2510="",0,D2500)</f>
        <v>0</v>
      </c>
      <c r="G2510" s="426">
        <f t="shared" si="266"/>
        <v>0</v>
      </c>
    </row>
    <row r="2511" spans="1:7" ht="16.5" customHeight="1" x14ac:dyDescent="0.2">
      <c r="A2511" s="578"/>
      <c r="B2511" s="418">
        <f t="shared" si="265"/>
        <v>0</v>
      </c>
      <c r="C2511" s="428"/>
      <c r="D2511" s="425"/>
      <c r="E2511" s="471"/>
      <c r="F2511" s="468">
        <f>IF(C2511="",0,D2500)</f>
        <v>0</v>
      </c>
      <c r="G2511" s="426">
        <f t="shared" si="266"/>
        <v>0</v>
      </c>
    </row>
    <row r="2512" spans="1:7" ht="16.5" customHeight="1" x14ac:dyDescent="0.2">
      <c r="A2512" s="578"/>
      <c r="B2512" s="418">
        <f t="shared" si="265"/>
        <v>0</v>
      </c>
      <c r="C2512" s="428"/>
      <c r="D2512" s="425"/>
      <c r="E2512" s="471"/>
      <c r="F2512" s="468">
        <f>IF(C2512="",0,D2500)</f>
        <v>0</v>
      </c>
      <c r="G2512" s="426">
        <f t="shared" si="266"/>
        <v>0</v>
      </c>
    </row>
    <row r="2513" spans="1:7" ht="16.5" customHeight="1" x14ac:dyDescent="0.2">
      <c r="A2513" s="578"/>
      <c r="B2513" s="418">
        <f t="shared" si="265"/>
        <v>0</v>
      </c>
      <c r="C2513" s="428"/>
      <c r="D2513" s="425"/>
      <c r="E2513" s="429"/>
      <c r="F2513" s="468">
        <f>IF(C2513="",0,D2500)</f>
        <v>0</v>
      </c>
      <c r="G2513" s="426">
        <f t="shared" si="266"/>
        <v>0</v>
      </c>
    </row>
    <row r="2514" spans="1:7" ht="16.5" customHeight="1" x14ac:dyDescent="0.2">
      <c r="A2514" s="578"/>
      <c r="B2514" s="418">
        <f t="shared" si="265"/>
        <v>0</v>
      </c>
      <c r="C2514" s="424"/>
      <c r="D2514" s="425"/>
      <c r="E2514" s="429"/>
      <c r="F2514" s="468">
        <f>IF(C2514="",0,D2500)</f>
        <v>0</v>
      </c>
      <c r="G2514" s="426">
        <f t="shared" si="266"/>
        <v>0</v>
      </c>
    </row>
    <row r="2515" spans="1:7" ht="16.5" customHeight="1" x14ac:dyDescent="0.2">
      <c r="A2515" s="169"/>
      <c r="B2515" s="156"/>
      <c r="C2515" s="160"/>
      <c r="D2515" s="156"/>
      <c r="E2515" s="157"/>
      <c r="F2515" s="166" t="s">
        <v>35</v>
      </c>
      <c r="G2515" s="431">
        <f>SUBTOTAL(9,G2505:G2514)</f>
        <v>0</v>
      </c>
    </row>
    <row r="2516" spans="1:7" ht="16.5" customHeight="1" x14ac:dyDescent="0.2">
      <c r="A2516" s="165"/>
      <c r="B2516" s="160"/>
      <c r="C2516" s="167" t="s">
        <v>821</v>
      </c>
      <c r="D2516" s="156"/>
      <c r="E2516" s="157"/>
      <c r="F2516" s="158"/>
      <c r="G2516" s="168"/>
    </row>
    <row r="2517" spans="1:7" ht="16.5" customHeight="1" x14ac:dyDescent="0.2">
      <c r="A2517" s="603" t="s">
        <v>681</v>
      </c>
      <c r="B2517" s="604"/>
      <c r="C2517" s="605" t="s">
        <v>0</v>
      </c>
      <c r="D2517" s="607" t="s">
        <v>32</v>
      </c>
      <c r="E2517" s="607" t="s">
        <v>1715</v>
      </c>
      <c r="F2517" s="609" t="s">
        <v>1054</v>
      </c>
      <c r="G2517" s="611" t="s">
        <v>34</v>
      </c>
    </row>
    <row r="2518" spans="1:7" ht="16.5" customHeight="1" x14ac:dyDescent="0.2">
      <c r="A2518" s="163" t="s">
        <v>682</v>
      </c>
      <c r="B2518" s="164" t="s">
        <v>683</v>
      </c>
      <c r="C2518" s="606"/>
      <c r="D2518" s="608"/>
      <c r="E2518" s="608"/>
      <c r="F2518" s="610"/>
      <c r="G2518" s="612"/>
    </row>
    <row r="2519" spans="1:7" ht="16.5" customHeight="1" x14ac:dyDescent="0.2">
      <c r="A2519" s="423" t="s">
        <v>1822</v>
      </c>
      <c r="B2519" s="418" t="str">
        <f t="shared" ref="B2519:B2525" si="267">IF(A2519=0,0,VLOOKUP(A2519,Tabla_Indices,2,FALSE))</f>
        <v>Oficial Especializado</v>
      </c>
      <c r="C2519" s="427" t="s">
        <v>1723</v>
      </c>
      <c r="D2519" s="425"/>
      <c r="E2519" s="429"/>
      <c r="F2519" s="419">
        <f>D2500</f>
        <v>0</v>
      </c>
      <c r="G2519" s="432">
        <f>IF(F2519=0,0,ROUND(D2519*E2519/F2519,2))</f>
        <v>0</v>
      </c>
    </row>
    <row r="2520" spans="1:7" ht="16.5" customHeight="1" x14ac:dyDescent="0.2">
      <c r="A2520" s="423" t="s">
        <v>1823</v>
      </c>
      <c r="B2520" s="418" t="str">
        <f t="shared" si="267"/>
        <v xml:space="preserve">Oficial </v>
      </c>
      <c r="C2520" s="424" t="s">
        <v>1724</v>
      </c>
      <c r="D2520" s="425"/>
      <c r="E2520" s="429"/>
      <c r="F2520" s="419">
        <f>D2500</f>
        <v>0</v>
      </c>
      <c r="G2520" s="432">
        <f t="shared" ref="G2520:G2525" si="268">IF(F2520=0,0,ROUND(D2520*E2520/F2520,2))</f>
        <v>0</v>
      </c>
    </row>
    <row r="2521" spans="1:7" ht="16.5" customHeight="1" x14ac:dyDescent="0.2">
      <c r="A2521" s="423" t="s">
        <v>1824</v>
      </c>
      <c r="B2521" s="418" t="str">
        <f t="shared" si="267"/>
        <v>Ayudante</v>
      </c>
      <c r="C2521" s="424" t="s">
        <v>1725</v>
      </c>
      <c r="D2521" s="425"/>
      <c r="E2521" s="429"/>
      <c r="F2521" s="419">
        <f>D2500</f>
        <v>0</v>
      </c>
      <c r="G2521" s="432">
        <f t="shared" si="268"/>
        <v>0</v>
      </c>
    </row>
    <row r="2522" spans="1:7" ht="16.5" customHeight="1" x14ac:dyDescent="0.2">
      <c r="A2522" s="423" t="s">
        <v>1824</v>
      </c>
      <c r="B2522" s="418" t="str">
        <f t="shared" si="267"/>
        <v>Ayudante</v>
      </c>
      <c r="C2522" s="424" t="s">
        <v>825</v>
      </c>
      <c r="D2522" s="425"/>
      <c r="E2522" s="429"/>
      <c r="F2522" s="419">
        <f>D2500</f>
        <v>0</v>
      </c>
      <c r="G2522" s="432">
        <f t="shared" si="268"/>
        <v>0</v>
      </c>
    </row>
    <row r="2523" spans="1:7" ht="16.5" customHeight="1" x14ac:dyDescent="0.2">
      <c r="A2523" s="423"/>
      <c r="B2523" s="418">
        <f t="shared" si="267"/>
        <v>0</v>
      </c>
      <c r="C2523" s="424"/>
      <c r="D2523" s="425"/>
      <c r="E2523" s="429"/>
      <c r="F2523" s="419"/>
      <c r="G2523" s="432">
        <f t="shared" si="268"/>
        <v>0</v>
      </c>
    </row>
    <row r="2524" spans="1:7" ht="16.5" customHeight="1" x14ac:dyDescent="0.2">
      <c r="A2524" s="423" t="s">
        <v>1825</v>
      </c>
      <c r="B2524" s="418" t="str">
        <f t="shared" si="267"/>
        <v>Sereno</v>
      </c>
      <c r="C2524" s="424" t="s">
        <v>1726</v>
      </c>
      <c r="D2524" s="433"/>
      <c r="E2524" s="571"/>
      <c r="F2524" s="419">
        <f>D2500</f>
        <v>0</v>
      </c>
      <c r="G2524" s="432">
        <f t="shared" si="268"/>
        <v>0</v>
      </c>
    </row>
    <row r="2525" spans="1:7" ht="16.5" customHeight="1" x14ac:dyDescent="0.2">
      <c r="A2525" s="423"/>
      <c r="B2525" s="418">
        <f t="shared" si="267"/>
        <v>0</v>
      </c>
      <c r="C2525" s="418"/>
      <c r="D2525" s="469"/>
      <c r="E2525" s="419"/>
      <c r="F2525" s="419">
        <f>D2500</f>
        <v>0</v>
      </c>
      <c r="G2525" s="432">
        <f t="shared" si="268"/>
        <v>0</v>
      </c>
    </row>
    <row r="2526" spans="1:7" ht="16.5" customHeight="1" x14ac:dyDescent="0.2">
      <c r="A2526" s="169"/>
      <c r="B2526" s="156"/>
      <c r="C2526" s="160"/>
      <c r="D2526" s="156"/>
      <c r="E2526" s="157"/>
      <c r="F2526" s="166" t="s">
        <v>36</v>
      </c>
      <c r="G2526" s="434">
        <f>SUBTOTAL(9,G2519:G2525)</f>
        <v>0</v>
      </c>
    </row>
    <row r="2527" spans="1:7" ht="16.5" customHeight="1" x14ac:dyDescent="0.2">
      <c r="A2527" s="165"/>
      <c r="B2527" s="160"/>
      <c r="C2527" s="167" t="s">
        <v>1705</v>
      </c>
      <c r="D2527" s="156"/>
      <c r="E2527" s="157"/>
      <c r="F2527" s="158"/>
      <c r="G2527" s="168"/>
    </row>
    <row r="2528" spans="1:7" ht="16.5" customHeight="1" x14ac:dyDescent="0.2">
      <c r="A2528" s="603" t="s">
        <v>681</v>
      </c>
      <c r="B2528" s="604"/>
      <c r="C2528" s="605" t="s">
        <v>0</v>
      </c>
      <c r="D2528" s="605" t="s">
        <v>31</v>
      </c>
      <c r="E2528" s="607" t="s">
        <v>32</v>
      </c>
      <c r="F2528" s="609" t="s">
        <v>33</v>
      </c>
      <c r="G2528" s="611" t="s">
        <v>34</v>
      </c>
    </row>
    <row r="2529" spans="1:7" ht="16.5" customHeight="1" x14ac:dyDescent="0.2">
      <c r="A2529" s="163" t="s">
        <v>682</v>
      </c>
      <c r="B2529" s="164" t="s">
        <v>683</v>
      </c>
      <c r="C2529" s="606"/>
      <c r="D2529" s="606"/>
      <c r="E2529" s="608"/>
      <c r="F2529" s="610"/>
      <c r="G2529" s="612"/>
    </row>
    <row r="2530" spans="1:7" ht="16.5" customHeight="1" x14ac:dyDescent="0.2">
      <c r="A2530" s="423"/>
      <c r="B2530" s="418">
        <f t="shared" ref="B2530:B2540" si="269">IF(A2530=0,0,VLOOKUP(A2530,Tabla_Indices,2,FALSE))</f>
        <v>0</v>
      </c>
      <c r="C2530" s="424"/>
      <c r="D2530" s="425"/>
      <c r="E2530" s="429"/>
      <c r="F2530" s="430"/>
      <c r="G2530" s="432">
        <f>ROUND(E2530*F2530,2)</f>
        <v>0</v>
      </c>
    </row>
    <row r="2531" spans="1:7" ht="16.5" customHeight="1" x14ac:dyDescent="0.2">
      <c r="A2531" s="423"/>
      <c r="B2531" s="418">
        <f t="shared" si="269"/>
        <v>0</v>
      </c>
      <c r="C2531" s="424"/>
      <c r="D2531" s="425"/>
      <c r="E2531" s="429"/>
      <c r="F2531" s="430"/>
      <c r="G2531" s="432">
        <f t="shared" ref="G2531:G2540" si="270">ROUND(E2531*F2531,2)</f>
        <v>0</v>
      </c>
    </row>
    <row r="2532" spans="1:7" ht="16.5" customHeight="1" x14ac:dyDescent="0.2">
      <c r="A2532" s="423"/>
      <c r="B2532" s="418">
        <f t="shared" si="269"/>
        <v>0</v>
      </c>
      <c r="C2532" s="424"/>
      <c r="D2532" s="425"/>
      <c r="E2532" s="429"/>
      <c r="F2532" s="430"/>
      <c r="G2532" s="432">
        <f t="shared" si="270"/>
        <v>0</v>
      </c>
    </row>
    <row r="2533" spans="1:7" ht="16.5" customHeight="1" x14ac:dyDescent="0.2">
      <c r="A2533" s="423"/>
      <c r="B2533" s="418">
        <f t="shared" si="269"/>
        <v>0</v>
      </c>
      <c r="C2533" s="424"/>
      <c r="D2533" s="425"/>
      <c r="E2533" s="429"/>
      <c r="F2533" s="430"/>
      <c r="G2533" s="432">
        <f t="shared" si="270"/>
        <v>0</v>
      </c>
    </row>
    <row r="2534" spans="1:7" ht="16.5" customHeight="1" x14ac:dyDescent="0.2">
      <c r="A2534" s="423"/>
      <c r="B2534" s="418">
        <f t="shared" si="269"/>
        <v>0</v>
      </c>
      <c r="C2534" s="424"/>
      <c r="D2534" s="425"/>
      <c r="E2534" s="429"/>
      <c r="F2534" s="430"/>
      <c r="G2534" s="432">
        <f t="shared" si="270"/>
        <v>0</v>
      </c>
    </row>
    <row r="2535" spans="1:7" ht="16.5" customHeight="1" x14ac:dyDescent="0.2">
      <c r="A2535" s="423"/>
      <c r="B2535" s="418">
        <f t="shared" si="269"/>
        <v>0</v>
      </c>
      <c r="C2535" s="424"/>
      <c r="D2535" s="425"/>
      <c r="E2535" s="435"/>
      <c r="F2535" s="430"/>
      <c r="G2535" s="432">
        <f t="shared" si="270"/>
        <v>0</v>
      </c>
    </row>
    <row r="2536" spans="1:7" ht="16.5" customHeight="1" x14ac:dyDescent="0.2">
      <c r="A2536" s="423"/>
      <c r="B2536" s="418">
        <f t="shared" si="269"/>
        <v>0</v>
      </c>
      <c r="C2536" s="424"/>
      <c r="D2536" s="425"/>
      <c r="E2536" s="429"/>
      <c r="F2536" s="430"/>
      <c r="G2536" s="432">
        <f t="shared" si="270"/>
        <v>0</v>
      </c>
    </row>
    <row r="2537" spans="1:7" ht="16.5" customHeight="1" x14ac:dyDescent="0.2">
      <c r="A2537" s="423"/>
      <c r="B2537" s="418">
        <f t="shared" si="269"/>
        <v>0</v>
      </c>
      <c r="C2537" s="424"/>
      <c r="D2537" s="425"/>
      <c r="E2537" s="429"/>
      <c r="F2537" s="430"/>
      <c r="G2537" s="432">
        <f t="shared" si="270"/>
        <v>0</v>
      </c>
    </row>
    <row r="2538" spans="1:7" ht="16.5" customHeight="1" x14ac:dyDescent="0.2">
      <c r="A2538" s="423"/>
      <c r="B2538" s="418">
        <f t="shared" si="269"/>
        <v>0</v>
      </c>
      <c r="C2538" s="424"/>
      <c r="D2538" s="425"/>
      <c r="E2538" s="429"/>
      <c r="F2538" s="430"/>
      <c r="G2538" s="432">
        <f t="shared" si="270"/>
        <v>0</v>
      </c>
    </row>
    <row r="2539" spans="1:7" ht="16.5" customHeight="1" x14ac:dyDescent="0.2">
      <c r="A2539" s="423"/>
      <c r="B2539" s="418">
        <f t="shared" si="269"/>
        <v>0</v>
      </c>
      <c r="C2539" s="424"/>
      <c r="D2539" s="425"/>
      <c r="E2539" s="429"/>
      <c r="F2539" s="430"/>
      <c r="G2539" s="432">
        <f t="shared" si="270"/>
        <v>0</v>
      </c>
    </row>
    <row r="2540" spans="1:7" ht="16.5" customHeight="1" x14ac:dyDescent="0.2">
      <c r="A2540" s="423"/>
      <c r="B2540" s="418">
        <f t="shared" si="269"/>
        <v>0</v>
      </c>
      <c r="C2540" s="424"/>
      <c r="D2540" s="425"/>
      <c r="E2540" s="429"/>
      <c r="F2540" s="430"/>
      <c r="G2540" s="432">
        <f t="shared" si="270"/>
        <v>0</v>
      </c>
    </row>
    <row r="2541" spans="1:7" ht="16.5" customHeight="1" x14ac:dyDescent="0.2">
      <c r="A2541" s="165"/>
      <c r="B2541" s="160"/>
      <c r="C2541" s="160"/>
      <c r="D2541" s="156"/>
      <c r="E2541" s="157"/>
      <c r="F2541" s="166" t="s">
        <v>37</v>
      </c>
      <c r="G2541" s="436">
        <f>SUBTOTAL(9,G2530:G2540)</f>
        <v>0</v>
      </c>
    </row>
    <row r="2542" spans="1:7" ht="16.5" customHeight="1" x14ac:dyDescent="0.2">
      <c r="A2542" s="165"/>
      <c r="B2542" s="160"/>
      <c r="C2542" s="167" t="s">
        <v>1706</v>
      </c>
      <c r="D2542" s="156"/>
      <c r="E2542" s="157"/>
      <c r="F2542" s="158"/>
      <c r="G2542" s="168"/>
    </row>
    <row r="2543" spans="1:7" ht="16.5" customHeight="1" x14ac:dyDescent="0.2">
      <c r="A2543" s="603" t="s">
        <v>681</v>
      </c>
      <c r="B2543" s="604"/>
      <c r="C2543" s="605" t="s">
        <v>0</v>
      </c>
      <c r="D2543" s="605" t="s">
        <v>31</v>
      </c>
      <c r="E2543" s="607" t="s">
        <v>32</v>
      </c>
      <c r="F2543" s="609" t="s">
        <v>33</v>
      </c>
      <c r="G2543" s="611" t="s">
        <v>34</v>
      </c>
    </row>
    <row r="2544" spans="1:7" ht="16.5" customHeight="1" x14ac:dyDescent="0.2">
      <c r="A2544" s="163" t="s">
        <v>682</v>
      </c>
      <c r="B2544" s="164" t="s">
        <v>683</v>
      </c>
      <c r="C2544" s="606"/>
      <c r="D2544" s="606"/>
      <c r="E2544" s="608"/>
      <c r="F2544" s="610"/>
      <c r="G2544" s="612"/>
    </row>
    <row r="2545" spans="1:7" ht="16.5" customHeight="1" x14ac:dyDescent="0.2">
      <c r="A2545" s="423"/>
      <c r="B2545" s="418">
        <f>IF(A2545=0,0,VLOOKUP(A2545,Tabla_Indices,2,FALSE))</f>
        <v>0</v>
      </c>
      <c r="C2545" s="424"/>
      <c r="D2545" s="425"/>
      <c r="E2545" s="429"/>
      <c r="F2545" s="430"/>
      <c r="G2545" s="432">
        <f>ROUND(E2545*F2545,2)</f>
        <v>0</v>
      </c>
    </row>
    <row r="2546" spans="1:7" ht="16.5" customHeight="1" x14ac:dyDescent="0.2">
      <c r="A2546" s="423"/>
      <c r="B2546" s="418">
        <f>IF(A2546=0,0,VLOOKUP(A2546,Tabla_Indices,2,FALSE))</f>
        <v>0</v>
      </c>
      <c r="C2546" s="424"/>
      <c r="D2546" s="425"/>
      <c r="E2546" s="435"/>
      <c r="F2546" s="430"/>
      <c r="G2546" s="432">
        <f t="shared" ref="G2546" si="271">ROUND(E2546*F2546,2)</f>
        <v>0</v>
      </c>
    </row>
    <row r="2547" spans="1:7" ht="16.5" customHeight="1" x14ac:dyDescent="0.2">
      <c r="A2547" s="165"/>
      <c r="B2547" s="160"/>
      <c r="C2547" s="160"/>
      <c r="D2547" s="156"/>
      <c r="E2547" s="157"/>
      <c r="F2547" s="166" t="s">
        <v>1707</v>
      </c>
      <c r="G2547" s="436">
        <f>SUBTOTAL(9,G2545:G2546)</f>
        <v>0</v>
      </c>
    </row>
    <row r="2548" spans="1:7" ht="16.5" customHeight="1" thickBot="1" x14ac:dyDescent="0.25">
      <c r="A2548" s="170"/>
      <c r="B2548" s="171"/>
      <c r="C2548" s="172"/>
      <c r="D2548" s="171"/>
      <c r="E2548" s="173"/>
      <c r="F2548" s="174"/>
      <c r="G2548" s="175"/>
    </row>
    <row r="2549" spans="1:7" ht="16.5" customHeight="1" thickBot="1" x14ac:dyDescent="0.25">
      <c r="A2549" s="202">
        <f>B2482</f>
        <v>34</v>
      </c>
      <c r="B2549" s="201">
        <f>C2482</f>
        <v>0</v>
      </c>
      <c r="C2549" s="225"/>
      <c r="D2549" s="225" t="s">
        <v>38</v>
      </c>
      <c r="E2549" s="226"/>
      <c r="F2549" s="437" t="str">
        <f>CONCATENATE("$/",G2482)</f>
        <v>$/0</v>
      </c>
      <c r="G2549" s="438">
        <f>SUBTOTAL(9,G2505:G2548)</f>
        <v>0</v>
      </c>
    </row>
    <row r="2550" spans="1:7" ht="16.5" customHeight="1" thickTop="1" thickBot="1" x14ac:dyDescent="0.25"/>
    <row r="2551" spans="1:7" ht="16.5" customHeight="1" thickTop="1" x14ac:dyDescent="0.2">
      <c r="A2551" s="613" t="s">
        <v>40</v>
      </c>
      <c r="B2551" s="614"/>
      <c r="C2551" s="614"/>
      <c r="D2551" s="614"/>
      <c r="E2551" s="614"/>
      <c r="F2551" s="614"/>
      <c r="G2551" s="615"/>
    </row>
    <row r="2552" spans="1:7" ht="16.5" customHeight="1" x14ac:dyDescent="0.2">
      <c r="A2552" s="146" t="s">
        <v>819</v>
      </c>
      <c r="B2552" s="147" t="str">
        <f>Comitente</f>
        <v>DIRECCIÓN PROVINCIAL DE VIALIDAD</v>
      </c>
      <c r="C2552" s="148"/>
      <c r="D2552" s="223"/>
      <c r="E2552" s="223"/>
      <c r="F2552" s="150"/>
      <c r="G2552" s="151"/>
    </row>
    <row r="2553" spans="1:7" ht="16.5" customHeight="1" x14ac:dyDescent="0.2">
      <c r="A2553" s="146" t="s">
        <v>820</v>
      </c>
      <c r="B2553" s="147">
        <f>Contratista</f>
        <v>0</v>
      </c>
      <c r="C2553" s="152"/>
      <c r="D2553" s="152"/>
      <c r="E2553" s="152"/>
      <c r="F2553" s="147"/>
      <c r="G2553" s="153"/>
    </row>
    <row r="2554" spans="1:7" ht="16.5" customHeight="1" x14ac:dyDescent="0.2">
      <c r="A2554" s="146" t="s">
        <v>28</v>
      </c>
      <c r="B2554" s="147">
        <f>Obra</f>
        <v>0</v>
      </c>
      <c r="C2554" s="152"/>
      <c r="D2554" s="152"/>
      <c r="E2554" s="152"/>
      <c r="F2554" s="147" t="s">
        <v>41</v>
      </c>
      <c r="G2554" s="153">
        <f>Fecha_Base</f>
        <v>0</v>
      </c>
    </row>
    <row r="2555" spans="1:7" ht="16.5" customHeight="1" x14ac:dyDescent="0.2">
      <c r="A2555" s="154" t="s">
        <v>818</v>
      </c>
      <c r="B2555" s="155">
        <f>Ubicación</f>
        <v>0</v>
      </c>
      <c r="C2555" s="155"/>
      <c r="D2555" s="156"/>
      <c r="E2555" s="157"/>
      <c r="F2555" s="158"/>
      <c r="G2555" s="159"/>
    </row>
    <row r="2556" spans="1:7" ht="16.5" customHeight="1" x14ac:dyDescent="0.2">
      <c r="A2556" s="154" t="s">
        <v>42</v>
      </c>
      <c r="B2556" s="470"/>
      <c r="C2556" s="160" t="str">
        <f>IF(B2556="","",VLOOKUP(B2556,Tabla_CyP,2,FALSE))</f>
        <v/>
      </c>
      <c r="E2556" s="157"/>
      <c r="F2556" s="158"/>
      <c r="G2556" s="159"/>
    </row>
    <row r="2557" spans="1:7" ht="16.5" customHeight="1" x14ac:dyDescent="0.2">
      <c r="A2557" s="154" t="s">
        <v>29</v>
      </c>
      <c r="B2557" s="570">
        <v>35</v>
      </c>
      <c r="C2557" s="160">
        <f>IF(B2557=0,"",VLOOKUP(B2557,Tabla_CyP,2,FALSE))</f>
        <v>0</v>
      </c>
      <c r="D2557" s="156"/>
      <c r="E2557" s="157"/>
      <c r="F2557" s="155" t="s">
        <v>30</v>
      </c>
      <c r="G2557" s="161">
        <f>IF(B2557=0,"",VLOOKUP(B2557,Tabla_CyP,4,FALSE))</f>
        <v>0</v>
      </c>
    </row>
    <row r="2558" spans="1:7" ht="16.5" customHeight="1" x14ac:dyDescent="0.2">
      <c r="A2558" s="154"/>
      <c r="B2558" s="155"/>
      <c r="C2558" s="160"/>
      <c r="D2558" s="156"/>
      <c r="E2558" s="157"/>
      <c r="F2558" s="160"/>
      <c r="G2558" s="162"/>
    </row>
    <row r="2559" spans="1:7" ht="16.5" customHeight="1" x14ac:dyDescent="0.2">
      <c r="A2559" s="412"/>
      <c r="B2559" s="149"/>
      <c r="C2559" s="413" t="s">
        <v>1695</v>
      </c>
      <c r="D2559" s="149"/>
      <c r="E2559" s="149"/>
      <c r="F2559" s="149"/>
      <c r="G2559" s="414"/>
    </row>
    <row r="2560" spans="1:7" ht="16.5" customHeight="1" x14ac:dyDescent="0.2">
      <c r="A2560" s="154"/>
      <c r="B2560" s="215"/>
      <c r="C2560" s="160"/>
      <c r="D2560" s="156"/>
      <c r="E2560" s="157"/>
      <c r="F2560" s="155"/>
      <c r="G2560" s="161"/>
    </row>
    <row r="2561" spans="1:7" ht="16.5" customHeight="1" x14ac:dyDescent="0.2">
      <c r="A2561" s="154"/>
      <c r="B2561" s="215"/>
      <c r="C2561" s="415" t="s">
        <v>1696</v>
      </c>
      <c r="D2561" s="416" t="s">
        <v>32</v>
      </c>
      <c r="E2561" s="416" t="s">
        <v>1697</v>
      </c>
      <c r="F2561" s="416" t="s">
        <v>1698</v>
      </c>
      <c r="G2561" s="417" t="s">
        <v>1699</v>
      </c>
    </row>
    <row r="2562" spans="1:7" ht="16.5" customHeight="1" x14ac:dyDescent="0.2">
      <c r="A2562" s="154"/>
      <c r="B2562" s="215"/>
      <c r="C2562" s="424"/>
      <c r="D2562" s="429"/>
      <c r="E2562" s="467"/>
      <c r="F2562" s="430"/>
      <c r="G2562" s="420">
        <f>ROUND(D2562*F2562,2)</f>
        <v>0</v>
      </c>
    </row>
    <row r="2563" spans="1:7" ht="16.5" customHeight="1" x14ac:dyDescent="0.2">
      <c r="A2563" s="154"/>
      <c r="B2563" s="215"/>
      <c r="C2563" s="424"/>
      <c r="D2563" s="429"/>
      <c r="E2563" s="467"/>
      <c r="F2563" s="430"/>
      <c r="G2563" s="420">
        <f>ROUND(D2563*F2563,2)</f>
        <v>0</v>
      </c>
    </row>
    <row r="2564" spans="1:7" ht="16.5" customHeight="1" x14ac:dyDescent="0.2">
      <c r="A2564" s="154"/>
      <c r="B2564" s="215"/>
      <c r="C2564" s="424"/>
      <c r="D2564" s="429"/>
      <c r="E2564" s="467"/>
      <c r="F2564" s="430"/>
      <c r="G2564" s="420">
        <f>ROUND(D2564*F2564,2)</f>
        <v>0</v>
      </c>
    </row>
    <row r="2565" spans="1:7" ht="16.5" customHeight="1" x14ac:dyDescent="0.2">
      <c r="A2565" s="154"/>
      <c r="B2565" s="215"/>
      <c r="C2565" s="424"/>
      <c r="D2565" s="429"/>
      <c r="E2565" s="467"/>
      <c r="F2565" s="430"/>
      <c r="G2565" s="420">
        <f>ROUND(D2565*F2565,2)</f>
        <v>0</v>
      </c>
    </row>
    <row r="2566" spans="1:7" ht="16.5" customHeight="1" x14ac:dyDescent="0.2">
      <c r="A2566" s="154"/>
      <c r="B2566" s="215"/>
      <c r="C2566" s="424"/>
      <c r="D2566" s="429"/>
      <c r="E2566" s="467"/>
      <c r="F2566" s="430"/>
      <c r="G2566" s="420">
        <f t="shared" ref="G2566:G2571" si="272">ROUND(D2566*F2566,2)</f>
        <v>0</v>
      </c>
    </row>
    <row r="2567" spans="1:7" ht="16.5" customHeight="1" x14ac:dyDescent="0.2">
      <c r="A2567" s="154"/>
      <c r="B2567" s="215"/>
      <c r="C2567" s="424"/>
      <c r="D2567" s="429"/>
      <c r="E2567" s="467"/>
      <c r="F2567" s="430"/>
      <c r="G2567" s="420">
        <f t="shared" si="272"/>
        <v>0</v>
      </c>
    </row>
    <row r="2568" spans="1:7" ht="16.5" customHeight="1" x14ac:dyDescent="0.2">
      <c r="A2568" s="154"/>
      <c r="B2568" s="215"/>
      <c r="C2568" s="424"/>
      <c r="D2568" s="429"/>
      <c r="E2568" s="467"/>
      <c r="F2568" s="430"/>
      <c r="G2568" s="420">
        <f t="shared" si="272"/>
        <v>0</v>
      </c>
    </row>
    <row r="2569" spans="1:7" ht="16.5" customHeight="1" x14ac:dyDescent="0.2">
      <c r="A2569" s="154"/>
      <c r="B2569" s="215"/>
      <c r="C2569" s="424"/>
      <c r="D2569" s="429"/>
      <c r="E2569" s="467"/>
      <c r="F2569" s="430"/>
      <c r="G2569" s="420">
        <f t="shared" si="272"/>
        <v>0</v>
      </c>
    </row>
    <row r="2570" spans="1:7" ht="16.5" customHeight="1" x14ac:dyDescent="0.2">
      <c r="A2570" s="154"/>
      <c r="B2570" s="215"/>
      <c r="C2570" s="424"/>
      <c r="D2570" s="429"/>
      <c r="E2570" s="467"/>
      <c r="F2570" s="430"/>
      <c r="G2570" s="420">
        <f t="shared" si="272"/>
        <v>0</v>
      </c>
    </row>
    <row r="2571" spans="1:7" ht="16.5" customHeight="1" x14ac:dyDescent="0.2">
      <c r="A2571" s="154"/>
      <c r="B2571" s="215"/>
      <c r="C2571" s="424"/>
      <c r="D2571" s="429"/>
      <c r="E2571" s="467"/>
      <c r="F2571" s="430"/>
      <c r="G2571" s="420">
        <f t="shared" si="272"/>
        <v>0</v>
      </c>
    </row>
    <row r="2572" spans="1:7" ht="16.5" customHeight="1" thickBot="1" x14ac:dyDescent="0.25">
      <c r="A2572" s="154"/>
      <c r="B2572" s="215"/>
      <c r="C2572" s="160"/>
      <c r="E2572" s="222"/>
      <c r="F2572" s="155"/>
      <c r="G2572" s="161"/>
    </row>
    <row r="2573" spans="1:7" ht="16.5" customHeight="1" thickBot="1" x14ac:dyDescent="0.25">
      <c r="A2573" s="154"/>
      <c r="C2573" s="421" t="s">
        <v>1700</v>
      </c>
      <c r="E2573" s="222">
        <f>SUMPRODUCT(D2562:D2571,E2562:E2571)</f>
        <v>0</v>
      </c>
      <c r="F2573" s="155" t="s">
        <v>1701</v>
      </c>
      <c r="G2573" s="422">
        <f>SUM(G2562:G2571)</f>
        <v>0</v>
      </c>
    </row>
    <row r="2574" spans="1:7" ht="16.5" customHeight="1" x14ac:dyDescent="0.2">
      <c r="A2574" s="154"/>
      <c r="B2574" s="215"/>
      <c r="C2574" s="421"/>
      <c r="D2574" s="222"/>
      <c r="E2574" s="157"/>
      <c r="F2574" s="155"/>
      <c r="G2574" s="224"/>
    </row>
    <row r="2575" spans="1:7" ht="16.5" customHeight="1" x14ac:dyDescent="0.2">
      <c r="A2575" s="154"/>
      <c r="B2575" s="215"/>
      <c r="C2575" s="155" t="s">
        <v>1702</v>
      </c>
      <c r="D2575" s="425"/>
      <c r="E2575" s="559" t="str">
        <f>CONCATENATE(G2557,"/día")</f>
        <v>0/día</v>
      </c>
      <c r="F2575" s="155"/>
      <c r="G2575" s="161"/>
    </row>
    <row r="2576" spans="1:7" ht="16.5" customHeight="1" x14ac:dyDescent="0.2">
      <c r="A2576" s="154"/>
      <c r="B2576" s="215"/>
      <c r="C2576" s="160"/>
      <c r="D2576" s="156"/>
      <c r="E2576" s="157"/>
      <c r="F2576" s="155"/>
      <c r="G2576" s="161"/>
    </row>
    <row r="2577" spans="1:7" ht="16.5" customHeight="1" x14ac:dyDescent="0.2">
      <c r="A2577" s="603" t="s">
        <v>681</v>
      </c>
      <c r="B2577" s="604"/>
      <c r="C2577" s="605" t="s">
        <v>0</v>
      </c>
      <c r="D2577" s="607" t="s">
        <v>1703</v>
      </c>
      <c r="E2577" s="607" t="s">
        <v>1715</v>
      </c>
      <c r="F2577" s="609" t="s">
        <v>1054</v>
      </c>
      <c r="G2577" s="611" t="s">
        <v>34</v>
      </c>
    </row>
    <row r="2578" spans="1:7" ht="16.5" customHeight="1" x14ac:dyDescent="0.2">
      <c r="A2578" s="163" t="s">
        <v>682</v>
      </c>
      <c r="B2578" s="164" t="s">
        <v>683</v>
      </c>
      <c r="C2578" s="606"/>
      <c r="D2578" s="608"/>
      <c r="E2578" s="608"/>
      <c r="F2578" s="610"/>
      <c r="G2578" s="612"/>
    </row>
    <row r="2579" spans="1:7" ht="16.5" customHeight="1" x14ac:dyDescent="0.2">
      <c r="A2579" s="165"/>
      <c r="B2579" s="160"/>
      <c r="C2579" s="167" t="s">
        <v>1704</v>
      </c>
      <c r="D2579" s="157"/>
      <c r="E2579" s="157"/>
      <c r="F2579" s="160"/>
      <c r="G2579" s="168"/>
    </row>
    <row r="2580" spans="1:7" ht="16.5" customHeight="1" x14ac:dyDescent="0.2">
      <c r="A2580" s="578" t="s">
        <v>1806</v>
      </c>
      <c r="B2580" s="418" t="str">
        <f t="shared" ref="B2580:B2589" si="273">IF(A2580=0,0,VLOOKUP(A2580,Tabla_Indices,2,FALSE))</f>
        <v>Equipo - Amortización de equipo</v>
      </c>
      <c r="C2580" s="424" t="s">
        <v>1821</v>
      </c>
      <c r="D2580" s="579">
        <f>C_Amortización_Equipo</f>
        <v>0</v>
      </c>
      <c r="E2580" s="472"/>
      <c r="F2580" s="468">
        <f>IF(C2580="",0,D2575)</f>
        <v>0</v>
      </c>
      <c r="G2580" s="426">
        <f>IF(F2580=0,0,ROUND(E2580/F2580,2))</f>
        <v>0</v>
      </c>
    </row>
    <row r="2581" spans="1:7" ht="16.5" customHeight="1" x14ac:dyDescent="0.2">
      <c r="A2581" s="578" t="s">
        <v>1806</v>
      </c>
      <c r="B2581" s="418" t="str">
        <f t="shared" si="273"/>
        <v>Equipo - Amortización de equipo</v>
      </c>
      <c r="C2581" s="424" t="s">
        <v>1811</v>
      </c>
      <c r="D2581" s="579">
        <f>C_Interés_Equipo</f>
        <v>0</v>
      </c>
      <c r="E2581" s="472"/>
      <c r="F2581" s="468">
        <f>IF(C2581="",0,D2575)</f>
        <v>0</v>
      </c>
      <c r="G2581" s="426">
        <f t="shared" ref="G2581:G2589" si="274">IF(F2581=0,0,ROUND(E2581/F2581,2))</f>
        <v>0</v>
      </c>
    </row>
    <row r="2582" spans="1:7" ht="16.5" customHeight="1" x14ac:dyDescent="0.2">
      <c r="A2582" s="578" t="s">
        <v>1807</v>
      </c>
      <c r="B2582" s="418" t="str">
        <f t="shared" si="273"/>
        <v xml:space="preserve">Accesorios y repuestos para máquinas de uso especial                 </v>
      </c>
      <c r="C2582" s="428" t="s">
        <v>1721</v>
      </c>
      <c r="D2582" s="579">
        <f>C_Reparaciones_Repuestos_Equipos</f>
        <v>0</v>
      </c>
      <c r="E2582" s="472"/>
      <c r="F2582" s="468">
        <f>IF(C2582="",0,D2575)</f>
        <v>0</v>
      </c>
      <c r="G2582" s="426">
        <f t="shared" si="274"/>
        <v>0</v>
      </c>
    </row>
    <row r="2583" spans="1:7" ht="16.5" customHeight="1" x14ac:dyDescent="0.2">
      <c r="A2583" s="578" t="s">
        <v>1809</v>
      </c>
      <c r="B2583" s="418" t="str">
        <f t="shared" si="273"/>
        <v xml:space="preserve">Gas oil                                                                </v>
      </c>
      <c r="C2583" s="428" t="s">
        <v>982</v>
      </c>
      <c r="D2583" s="579">
        <f>C_Combustible_Equipos</f>
        <v>0</v>
      </c>
      <c r="E2583" s="472"/>
      <c r="F2583" s="468">
        <f>IF(C2583="",0,D2575)</f>
        <v>0</v>
      </c>
      <c r="G2583" s="426">
        <f t="shared" si="274"/>
        <v>0</v>
      </c>
    </row>
    <row r="2584" spans="1:7" ht="16.5" customHeight="1" x14ac:dyDescent="0.2">
      <c r="A2584" s="578" t="s">
        <v>1810</v>
      </c>
      <c r="B2584" s="418" t="str">
        <f t="shared" si="273"/>
        <v xml:space="preserve">Aceites lubricantes                                                    </v>
      </c>
      <c r="C2584" s="428" t="s">
        <v>1808</v>
      </c>
      <c r="D2584" s="579">
        <f>C_Lubricantes_Equipos</f>
        <v>0</v>
      </c>
      <c r="E2584" s="472"/>
      <c r="F2584" s="468">
        <f>IF(C2584="",0,D2575)</f>
        <v>0</v>
      </c>
      <c r="G2584" s="426">
        <f t="shared" si="274"/>
        <v>0</v>
      </c>
    </row>
    <row r="2585" spans="1:7" ht="16.5" customHeight="1" x14ac:dyDescent="0.2">
      <c r="A2585" s="578"/>
      <c r="B2585" s="418">
        <f t="shared" si="273"/>
        <v>0</v>
      </c>
      <c r="C2585" s="428"/>
      <c r="D2585" s="471"/>
      <c r="E2585" s="430"/>
      <c r="F2585" s="468">
        <f>IF(C2585="",0,D2575)</f>
        <v>0</v>
      </c>
      <c r="G2585" s="426">
        <f t="shared" si="274"/>
        <v>0</v>
      </c>
    </row>
    <row r="2586" spans="1:7" ht="16.5" customHeight="1" x14ac:dyDescent="0.2">
      <c r="A2586" s="578"/>
      <c r="B2586" s="418">
        <f t="shared" si="273"/>
        <v>0</v>
      </c>
      <c r="C2586" s="428"/>
      <c r="D2586" s="425"/>
      <c r="E2586" s="471"/>
      <c r="F2586" s="468">
        <f>IF(C2586="",0,D2575)</f>
        <v>0</v>
      </c>
      <c r="G2586" s="426">
        <f t="shared" si="274"/>
        <v>0</v>
      </c>
    </row>
    <row r="2587" spans="1:7" ht="16.5" customHeight="1" x14ac:dyDescent="0.2">
      <c r="A2587" s="578"/>
      <c r="B2587" s="418">
        <f t="shared" si="273"/>
        <v>0</v>
      </c>
      <c r="C2587" s="428"/>
      <c r="D2587" s="425"/>
      <c r="E2587" s="471"/>
      <c r="F2587" s="468">
        <f>IF(C2587="",0,D2575)</f>
        <v>0</v>
      </c>
      <c r="G2587" s="426">
        <f t="shared" si="274"/>
        <v>0</v>
      </c>
    </row>
    <row r="2588" spans="1:7" ht="16.5" customHeight="1" x14ac:dyDescent="0.2">
      <c r="A2588" s="578"/>
      <c r="B2588" s="418">
        <f t="shared" si="273"/>
        <v>0</v>
      </c>
      <c r="C2588" s="428"/>
      <c r="D2588" s="425"/>
      <c r="E2588" s="429"/>
      <c r="F2588" s="468">
        <f>IF(C2588="",0,D2575)</f>
        <v>0</v>
      </c>
      <c r="G2588" s="426">
        <f t="shared" si="274"/>
        <v>0</v>
      </c>
    </row>
    <row r="2589" spans="1:7" ht="16.5" customHeight="1" x14ac:dyDescent="0.2">
      <c r="A2589" s="578"/>
      <c r="B2589" s="418">
        <f t="shared" si="273"/>
        <v>0</v>
      </c>
      <c r="C2589" s="424"/>
      <c r="D2589" s="425"/>
      <c r="E2589" s="429"/>
      <c r="F2589" s="468">
        <f>IF(C2589="",0,D2575)</f>
        <v>0</v>
      </c>
      <c r="G2589" s="426">
        <f t="shared" si="274"/>
        <v>0</v>
      </c>
    </row>
    <row r="2590" spans="1:7" ht="16.5" customHeight="1" x14ac:dyDescent="0.2">
      <c r="A2590" s="169"/>
      <c r="B2590" s="156"/>
      <c r="C2590" s="160"/>
      <c r="D2590" s="156"/>
      <c r="E2590" s="157"/>
      <c r="F2590" s="166" t="s">
        <v>35</v>
      </c>
      <c r="G2590" s="431">
        <f>SUBTOTAL(9,G2580:G2589)</f>
        <v>0</v>
      </c>
    </row>
    <row r="2591" spans="1:7" ht="16.5" customHeight="1" x14ac:dyDescent="0.2">
      <c r="A2591" s="165"/>
      <c r="B2591" s="160"/>
      <c r="C2591" s="167" t="s">
        <v>821</v>
      </c>
      <c r="D2591" s="156"/>
      <c r="E2591" s="157"/>
      <c r="F2591" s="158"/>
      <c r="G2591" s="168"/>
    </row>
    <row r="2592" spans="1:7" ht="16.5" customHeight="1" x14ac:dyDescent="0.2">
      <c r="A2592" s="603" t="s">
        <v>681</v>
      </c>
      <c r="B2592" s="604"/>
      <c r="C2592" s="605" t="s">
        <v>0</v>
      </c>
      <c r="D2592" s="607" t="s">
        <v>32</v>
      </c>
      <c r="E2592" s="607" t="s">
        <v>1715</v>
      </c>
      <c r="F2592" s="609" t="s">
        <v>1054</v>
      </c>
      <c r="G2592" s="611" t="s">
        <v>34</v>
      </c>
    </row>
    <row r="2593" spans="1:7" ht="16.5" customHeight="1" x14ac:dyDescent="0.2">
      <c r="A2593" s="163" t="s">
        <v>682</v>
      </c>
      <c r="B2593" s="164" t="s">
        <v>683</v>
      </c>
      <c r="C2593" s="606"/>
      <c r="D2593" s="608"/>
      <c r="E2593" s="608"/>
      <c r="F2593" s="610"/>
      <c r="G2593" s="612"/>
    </row>
    <row r="2594" spans="1:7" ht="16.5" customHeight="1" x14ac:dyDescent="0.2">
      <c r="A2594" s="423" t="s">
        <v>1822</v>
      </c>
      <c r="B2594" s="418" t="str">
        <f t="shared" ref="B2594:B2600" si="275">IF(A2594=0,0,VLOOKUP(A2594,Tabla_Indices,2,FALSE))</f>
        <v>Oficial Especializado</v>
      </c>
      <c r="C2594" s="427" t="s">
        <v>1723</v>
      </c>
      <c r="D2594" s="425"/>
      <c r="E2594" s="429"/>
      <c r="F2594" s="419">
        <f>D2575</f>
        <v>0</v>
      </c>
      <c r="G2594" s="432">
        <f>IF(F2594=0,0,ROUND(D2594*E2594/F2594,2))</f>
        <v>0</v>
      </c>
    </row>
    <row r="2595" spans="1:7" ht="16.5" customHeight="1" x14ac:dyDescent="0.2">
      <c r="A2595" s="423" t="s">
        <v>1823</v>
      </c>
      <c r="B2595" s="418" t="str">
        <f t="shared" si="275"/>
        <v xml:space="preserve">Oficial </v>
      </c>
      <c r="C2595" s="424" t="s">
        <v>1724</v>
      </c>
      <c r="D2595" s="425"/>
      <c r="E2595" s="429"/>
      <c r="F2595" s="419">
        <f>D2575</f>
        <v>0</v>
      </c>
      <c r="G2595" s="432">
        <f t="shared" ref="G2595:G2600" si="276">IF(F2595=0,0,ROUND(D2595*E2595/F2595,2))</f>
        <v>0</v>
      </c>
    </row>
    <row r="2596" spans="1:7" ht="16.5" customHeight="1" x14ac:dyDescent="0.2">
      <c r="A2596" s="423" t="s">
        <v>1824</v>
      </c>
      <c r="B2596" s="418" t="str">
        <f t="shared" si="275"/>
        <v>Ayudante</v>
      </c>
      <c r="C2596" s="424" t="s">
        <v>1725</v>
      </c>
      <c r="D2596" s="425"/>
      <c r="E2596" s="429"/>
      <c r="F2596" s="419">
        <f>D2575</f>
        <v>0</v>
      </c>
      <c r="G2596" s="432">
        <f t="shared" si="276"/>
        <v>0</v>
      </c>
    </row>
    <row r="2597" spans="1:7" ht="16.5" customHeight="1" x14ac:dyDescent="0.2">
      <c r="A2597" s="423" t="s">
        <v>1824</v>
      </c>
      <c r="B2597" s="418" t="str">
        <f t="shared" si="275"/>
        <v>Ayudante</v>
      </c>
      <c r="C2597" s="424" t="s">
        <v>825</v>
      </c>
      <c r="D2597" s="425"/>
      <c r="E2597" s="429"/>
      <c r="F2597" s="419">
        <f>D2575</f>
        <v>0</v>
      </c>
      <c r="G2597" s="432">
        <f t="shared" si="276"/>
        <v>0</v>
      </c>
    </row>
    <row r="2598" spans="1:7" ht="16.5" customHeight="1" x14ac:dyDescent="0.2">
      <c r="A2598" s="423"/>
      <c r="B2598" s="418">
        <f t="shared" si="275"/>
        <v>0</v>
      </c>
      <c r="C2598" s="424"/>
      <c r="D2598" s="425"/>
      <c r="E2598" s="429"/>
      <c r="F2598" s="419"/>
      <c r="G2598" s="432">
        <f t="shared" si="276"/>
        <v>0</v>
      </c>
    </row>
    <row r="2599" spans="1:7" ht="16.5" customHeight="1" x14ac:dyDescent="0.2">
      <c r="A2599" s="423" t="s">
        <v>1825</v>
      </c>
      <c r="B2599" s="418" t="str">
        <f t="shared" si="275"/>
        <v>Sereno</v>
      </c>
      <c r="C2599" s="424" t="s">
        <v>1726</v>
      </c>
      <c r="D2599" s="433"/>
      <c r="E2599" s="571"/>
      <c r="F2599" s="419">
        <f>D2575</f>
        <v>0</v>
      </c>
      <c r="G2599" s="432">
        <f t="shared" si="276"/>
        <v>0</v>
      </c>
    </row>
    <row r="2600" spans="1:7" ht="16.5" customHeight="1" x14ac:dyDescent="0.2">
      <c r="A2600" s="423"/>
      <c r="B2600" s="418">
        <f t="shared" si="275"/>
        <v>0</v>
      </c>
      <c r="C2600" s="418"/>
      <c r="D2600" s="469"/>
      <c r="E2600" s="419"/>
      <c r="F2600" s="419">
        <f>D2575</f>
        <v>0</v>
      </c>
      <c r="G2600" s="432">
        <f t="shared" si="276"/>
        <v>0</v>
      </c>
    </row>
    <row r="2601" spans="1:7" ht="16.5" customHeight="1" x14ac:dyDescent="0.2">
      <c r="A2601" s="169"/>
      <c r="B2601" s="156"/>
      <c r="C2601" s="160"/>
      <c r="D2601" s="156"/>
      <c r="E2601" s="157"/>
      <c r="F2601" s="166" t="s">
        <v>36</v>
      </c>
      <c r="G2601" s="434">
        <f>SUBTOTAL(9,G2594:G2600)</f>
        <v>0</v>
      </c>
    </row>
    <row r="2602" spans="1:7" ht="16.5" customHeight="1" x14ac:dyDescent="0.2">
      <c r="A2602" s="165"/>
      <c r="B2602" s="160"/>
      <c r="C2602" s="167" t="s">
        <v>1705</v>
      </c>
      <c r="D2602" s="156"/>
      <c r="E2602" s="157"/>
      <c r="F2602" s="158"/>
      <c r="G2602" s="168"/>
    </row>
    <row r="2603" spans="1:7" ht="16.5" customHeight="1" x14ac:dyDescent="0.2">
      <c r="A2603" s="603" t="s">
        <v>681</v>
      </c>
      <c r="B2603" s="604"/>
      <c r="C2603" s="605" t="s">
        <v>0</v>
      </c>
      <c r="D2603" s="605" t="s">
        <v>31</v>
      </c>
      <c r="E2603" s="607" t="s">
        <v>32</v>
      </c>
      <c r="F2603" s="609" t="s">
        <v>33</v>
      </c>
      <c r="G2603" s="611" t="s">
        <v>34</v>
      </c>
    </row>
    <row r="2604" spans="1:7" ht="16.5" customHeight="1" x14ac:dyDescent="0.2">
      <c r="A2604" s="163" t="s">
        <v>682</v>
      </c>
      <c r="B2604" s="164" t="s">
        <v>683</v>
      </c>
      <c r="C2604" s="606"/>
      <c r="D2604" s="606"/>
      <c r="E2604" s="608"/>
      <c r="F2604" s="610"/>
      <c r="G2604" s="612"/>
    </row>
    <row r="2605" spans="1:7" ht="16.5" customHeight="1" x14ac:dyDescent="0.2">
      <c r="A2605" s="423"/>
      <c r="B2605" s="418">
        <f t="shared" ref="B2605:B2615" si="277">IF(A2605=0,0,VLOOKUP(A2605,Tabla_Indices,2,FALSE))</f>
        <v>0</v>
      </c>
      <c r="C2605" s="424"/>
      <c r="D2605" s="425"/>
      <c r="E2605" s="429"/>
      <c r="F2605" s="430"/>
      <c r="G2605" s="432">
        <f>ROUND(E2605*F2605,2)</f>
        <v>0</v>
      </c>
    </row>
    <row r="2606" spans="1:7" ht="16.5" customHeight="1" x14ac:dyDescent="0.2">
      <c r="A2606" s="423"/>
      <c r="B2606" s="418">
        <f t="shared" si="277"/>
        <v>0</v>
      </c>
      <c r="C2606" s="424"/>
      <c r="D2606" s="425"/>
      <c r="E2606" s="429"/>
      <c r="F2606" s="430"/>
      <c r="G2606" s="432">
        <f t="shared" ref="G2606:G2615" si="278">ROUND(E2606*F2606,2)</f>
        <v>0</v>
      </c>
    </row>
    <row r="2607" spans="1:7" ht="16.5" customHeight="1" x14ac:dyDescent="0.2">
      <c r="A2607" s="423"/>
      <c r="B2607" s="418">
        <f t="shared" si="277"/>
        <v>0</v>
      </c>
      <c r="C2607" s="424"/>
      <c r="D2607" s="425"/>
      <c r="E2607" s="429"/>
      <c r="F2607" s="430"/>
      <c r="G2607" s="432">
        <f t="shared" si="278"/>
        <v>0</v>
      </c>
    </row>
    <row r="2608" spans="1:7" ht="16.5" customHeight="1" x14ac:dyDescent="0.2">
      <c r="A2608" s="423"/>
      <c r="B2608" s="418">
        <f t="shared" si="277"/>
        <v>0</v>
      </c>
      <c r="C2608" s="424"/>
      <c r="D2608" s="425"/>
      <c r="E2608" s="429"/>
      <c r="F2608" s="430"/>
      <c r="G2608" s="432">
        <f t="shared" si="278"/>
        <v>0</v>
      </c>
    </row>
    <row r="2609" spans="1:7" ht="16.5" customHeight="1" x14ac:dyDescent="0.2">
      <c r="A2609" s="423"/>
      <c r="B2609" s="418">
        <f t="shared" si="277"/>
        <v>0</v>
      </c>
      <c r="C2609" s="424"/>
      <c r="D2609" s="425"/>
      <c r="E2609" s="429"/>
      <c r="F2609" s="430"/>
      <c r="G2609" s="432">
        <f t="shared" si="278"/>
        <v>0</v>
      </c>
    </row>
    <row r="2610" spans="1:7" ht="16.5" customHeight="1" x14ac:dyDescent="0.2">
      <c r="A2610" s="423"/>
      <c r="B2610" s="418">
        <f t="shared" si="277"/>
        <v>0</v>
      </c>
      <c r="C2610" s="424"/>
      <c r="D2610" s="425"/>
      <c r="E2610" s="435"/>
      <c r="F2610" s="430"/>
      <c r="G2610" s="432">
        <f t="shared" si="278"/>
        <v>0</v>
      </c>
    </row>
    <row r="2611" spans="1:7" ht="16.5" customHeight="1" x14ac:dyDescent="0.2">
      <c r="A2611" s="423"/>
      <c r="B2611" s="418">
        <f t="shared" si="277"/>
        <v>0</v>
      </c>
      <c r="C2611" s="424"/>
      <c r="D2611" s="425"/>
      <c r="E2611" s="429"/>
      <c r="F2611" s="430"/>
      <c r="G2611" s="432">
        <f t="shared" si="278"/>
        <v>0</v>
      </c>
    </row>
    <row r="2612" spans="1:7" ht="16.5" customHeight="1" x14ac:dyDescent="0.2">
      <c r="A2612" s="423"/>
      <c r="B2612" s="418">
        <f t="shared" si="277"/>
        <v>0</v>
      </c>
      <c r="C2612" s="424"/>
      <c r="D2612" s="425"/>
      <c r="E2612" s="429"/>
      <c r="F2612" s="430"/>
      <c r="G2612" s="432">
        <f t="shared" si="278"/>
        <v>0</v>
      </c>
    </row>
    <row r="2613" spans="1:7" ht="16.5" customHeight="1" x14ac:dyDescent="0.2">
      <c r="A2613" s="423"/>
      <c r="B2613" s="418">
        <f t="shared" si="277"/>
        <v>0</v>
      </c>
      <c r="C2613" s="424"/>
      <c r="D2613" s="425"/>
      <c r="E2613" s="429"/>
      <c r="F2613" s="430"/>
      <c r="G2613" s="432">
        <f t="shared" si="278"/>
        <v>0</v>
      </c>
    </row>
    <row r="2614" spans="1:7" ht="16.5" customHeight="1" x14ac:dyDescent="0.2">
      <c r="A2614" s="423"/>
      <c r="B2614" s="418">
        <f t="shared" si="277"/>
        <v>0</v>
      </c>
      <c r="C2614" s="424"/>
      <c r="D2614" s="425"/>
      <c r="E2614" s="429"/>
      <c r="F2614" s="430"/>
      <c r="G2614" s="432">
        <f t="shared" si="278"/>
        <v>0</v>
      </c>
    </row>
    <row r="2615" spans="1:7" ht="16.5" customHeight="1" x14ac:dyDescent="0.2">
      <c r="A2615" s="423"/>
      <c r="B2615" s="418">
        <f t="shared" si="277"/>
        <v>0</v>
      </c>
      <c r="C2615" s="424"/>
      <c r="D2615" s="425"/>
      <c r="E2615" s="429"/>
      <c r="F2615" s="430"/>
      <c r="G2615" s="432">
        <f t="shared" si="278"/>
        <v>0</v>
      </c>
    </row>
    <row r="2616" spans="1:7" ht="16.5" customHeight="1" x14ac:dyDescent="0.2">
      <c r="A2616" s="165"/>
      <c r="B2616" s="160"/>
      <c r="C2616" s="160"/>
      <c r="D2616" s="156"/>
      <c r="E2616" s="157"/>
      <c r="F2616" s="166" t="s">
        <v>37</v>
      </c>
      <c r="G2616" s="436">
        <f>SUBTOTAL(9,G2605:G2615)</f>
        <v>0</v>
      </c>
    </row>
    <row r="2617" spans="1:7" ht="16.5" customHeight="1" x14ac:dyDescent="0.2">
      <c r="A2617" s="165"/>
      <c r="B2617" s="160"/>
      <c r="C2617" s="167" t="s">
        <v>1706</v>
      </c>
      <c r="D2617" s="156"/>
      <c r="E2617" s="157"/>
      <c r="F2617" s="158"/>
      <c r="G2617" s="168"/>
    </row>
    <row r="2618" spans="1:7" ht="16.5" customHeight="1" x14ac:dyDescent="0.2">
      <c r="A2618" s="603" t="s">
        <v>681</v>
      </c>
      <c r="B2618" s="604"/>
      <c r="C2618" s="605" t="s">
        <v>0</v>
      </c>
      <c r="D2618" s="605" t="s">
        <v>31</v>
      </c>
      <c r="E2618" s="607" t="s">
        <v>32</v>
      </c>
      <c r="F2618" s="609" t="s">
        <v>33</v>
      </c>
      <c r="G2618" s="611" t="s">
        <v>34</v>
      </c>
    </row>
    <row r="2619" spans="1:7" ht="16.5" customHeight="1" x14ac:dyDescent="0.2">
      <c r="A2619" s="163" t="s">
        <v>682</v>
      </c>
      <c r="B2619" s="164" t="s">
        <v>683</v>
      </c>
      <c r="C2619" s="606"/>
      <c r="D2619" s="606"/>
      <c r="E2619" s="608"/>
      <c r="F2619" s="610"/>
      <c r="G2619" s="612"/>
    </row>
    <row r="2620" spans="1:7" ht="16.5" customHeight="1" x14ac:dyDescent="0.2">
      <c r="A2620" s="423"/>
      <c r="B2620" s="418">
        <f>IF(A2620=0,0,VLOOKUP(A2620,Tabla_Indices,2,FALSE))</f>
        <v>0</v>
      </c>
      <c r="C2620" s="424"/>
      <c r="D2620" s="425"/>
      <c r="E2620" s="429"/>
      <c r="F2620" s="430"/>
      <c r="G2620" s="432">
        <f>ROUND(E2620*F2620,2)</f>
        <v>0</v>
      </c>
    </row>
    <row r="2621" spans="1:7" ht="16.5" customHeight="1" x14ac:dyDescent="0.2">
      <c r="A2621" s="423"/>
      <c r="B2621" s="418">
        <f>IF(A2621=0,0,VLOOKUP(A2621,Tabla_Indices,2,FALSE))</f>
        <v>0</v>
      </c>
      <c r="C2621" s="424"/>
      <c r="D2621" s="425"/>
      <c r="E2621" s="435"/>
      <c r="F2621" s="430"/>
      <c r="G2621" s="432">
        <f t="shared" ref="G2621" si="279">ROUND(E2621*F2621,2)</f>
        <v>0</v>
      </c>
    </row>
    <row r="2622" spans="1:7" ht="16.5" customHeight="1" x14ac:dyDescent="0.2">
      <c r="A2622" s="165"/>
      <c r="B2622" s="160"/>
      <c r="C2622" s="160"/>
      <c r="D2622" s="156"/>
      <c r="E2622" s="157"/>
      <c r="F2622" s="166" t="s">
        <v>1707</v>
      </c>
      <c r="G2622" s="436">
        <f>SUBTOTAL(9,G2620:G2621)</f>
        <v>0</v>
      </c>
    </row>
    <row r="2623" spans="1:7" ht="16.5" customHeight="1" thickBot="1" x14ac:dyDescent="0.25">
      <c r="A2623" s="170"/>
      <c r="B2623" s="171"/>
      <c r="C2623" s="172"/>
      <c r="D2623" s="171"/>
      <c r="E2623" s="173"/>
      <c r="F2623" s="174"/>
      <c r="G2623" s="175"/>
    </row>
    <row r="2624" spans="1:7" ht="16.5" customHeight="1" thickBot="1" x14ac:dyDescent="0.25">
      <c r="A2624" s="202">
        <f>B2557</f>
        <v>35</v>
      </c>
      <c r="B2624" s="201">
        <f>C2557</f>
        <v>0</v>
      </c>
      <c r="C2624" s="225"/>
      <c r="D2624" s="225" t="s">
        <v>38</v>
      </c>
      <c r="E2624" s="226"/>
      <c r="F2624" s="437" t="str">
        <f>CONCATENATE("$/",G2557)</f>
        <v>$/0</v>
      </c>
      <c r="G2624" s="438">
        <f>SUBTOTAL(9,G2580:G2623)</f>
        <v>0</v>
      </c>
    </row>
    <row r="2625" spans="1:7" ht="16.5" customHeight="1" thickTop="1" thickBot="1" x14ac:dyDescent="0.25"/>
    <row r="2626" spans="1:7" ht="16.5" customHeight="1" thickTop="1" x14ac:dyDescent="0.2">
      <c r="A2626" s="613" t="s">
        <v>40</v>
      </c>
      <c r="B2626" s="614"/>
      <c r="C2626" s="614"/>
      <c r="D2626" s="614"/>
      <c r="E2626" s="614"/>
      <c r="F2626" s="614"/>
      <c r="G2626" s="615"/>
    </row>
    <row r="2627" spans="1:7" ht="16.5" customHeight="1" x14ac:dyDescent="0.2">
      <c r="A2627" s="146" t="s">
        <v>819</v>
      </c>
      <c r="B2627" s="147" t="str">
        <f>Comitente</f>
        <v>DIRECCIÓN PROVINCIAL DE VIALIDAD</v>
      </c>
      <c r="C2627" s="148"/>
      <c r="D2627" s="223"/>
      <c r="E2627" s="223"/>
      <c r="F2627" s="150"/>
      <c r="G2627" s="151"/>
    </row>
    <row r="2628" spans="1:7" ht="16.5" customHeight="1" x14ac:dyDescent="0.2">
      <c r="A2628" s="146" t="s">
        <v>820</v>
      </c>
      <c r="B2628" s="147">
        <f>Contratista</f>
        <v>0</v>
      </c>
      <c r="C2628" s="152"/>
      <c r="D2628" s="152"/>
      <c r="E2628" s="152"/>
      <c r="F2628" s="147"/>
      <c r="G2628" s="153"/>
    </row>
    <row r="2629" spans="1:7" ht="16.5" customHeight="1" x14ac:dyDescent="0.2">
      <c r="A2629" s="146" t="s">
        <v>28</v>
      </c>
      <c r="B2629" s="147">
        <f>Obra</f>
        <v>0</v>
      </c>
      <c r="C2629" s="152"/>
      <c r="D2629" s="152"/>
      <c r="E2629" s="152"/>
      <c r="F2629" s="147" t="s">
        <v>41</v>
      </c>
      <c r="G2629" s="153">
        <f>Fecha_Base</f>
        <v>0</v>
      </c>
    </row>
    <row r="2630" spans="1:7" ht="16.5" customHeight="1" x14ac:dyDescent="0.2">
      <c r="A2630" s="154" t="s">
        <v>818</v>
      </c>
      <c r="B2630" s="155">
        <f>Ubicación</f>
        <v>0</v>
      </c>
      <c r="C2630" s="155"/>
      <c r="D2630" s="156"/>
      <c r="E2630" s="157"/>
      <c r="F2630" s="158"/>
      <c r="G2630" s="159"/>
    </row>
    <row r="2631" spans="1:7" ht="16.5" customHeight="1" x14ac:dyDescent="0.2">
      <c r="A2631" s="154" t="s">
        <v>42</v>
      </c>
      <c r="B2631" s="470"/>
      <c r="C2631" s="160" t="str">
        <f>IF(B2631="","",VLOOKUP(B2631,Tabla_CyP,2,FALSE))</f>
        <v/>
      </c>
      <c r="E2631" s="157"/>
      <c r="F2631" s="158"/>
      <c r="G2631" s="159"/>
    </row>
    <row r="2632" spans="1:7" ht="16.5" customHeight="1" x14ac:dyDescent="0.2">
      <c r="A2632" s="154" t="s">
        <v>29</v>
      </c>
      <c r="B2632" s="570">
        <v>36</v>
      </c>
      <c r="C2632" s="160">
        <f>IF(B2632=0,"",VLOOKUP(B2632,Tabla_CyP,2,FALSE))</f>
        <v>0</v>
      </c>
      <c r="D2632" s="156"/>
      <c r="E2632" s="157"/>
      <c r="F2632" s="155" t="s">
        <v>30</v>
      </c>
      <c r="G2632" s="161">
        <f>IF(B2632=0,"",VLOOKUP(B2632,Tabla_CyP,4,FALSE))</f>
        <v>0</v>
      </c>
    </row>
    <row r="2633" spans="1:7" ht="16.5" customHeight="1" x14ac:dyDescent="0.2">
      <c r="A2633" s="154"/>
      <c r="B2633" s="155"/>
      <c r="C2633" s="160"/>
      <c r="D2633" s="156"/>
      <c r="E2633" s="157"/>
      <c r="F2633" s="160"/>
      <c r="G2633" s="162"/>
    </row>
    <row r="2634" spans="1:7" ht="16.5" customHeight="1" x14ac:dyDescent="0.2">
      <c r="A2634" s="412"/>
      <c r="B2634" s="149"/>
      <c r="C2634" s="413" t="s">
        <v>1695</v>
      </c>
      <c r="D2634" s="149"/>
      <c r="E2634" s="149"/>
      <c r="F2634" s="149"/>
      <c r="G2634" s="414"/>
    </row>
    <row r="2635" spans="1:7" ht="16.5" customHeight="1" x14ac:dyDescent="0.2">
      <c r="A2635" s="154"/>
      <c r="B2635" s="215"/>
      <c r="C2635" s="160"/>
      <c r="D2635" s="156"/>
      <c r="E2635" s="157"/>
      <c r="F2635" s="155"/>
      <c r="G2635" s="161"/>
    </row>
    <row r="2636" spans="1:7" ht="16.5" customHeight="1" x14ac:dyDescent="0.2">
      <c r="A2636" s="154"/>
      <c r="B2636" s="215"/>
      <c r="C2636" s="415" t="s">
        <v>1696</v>
      </c>
      <c r="D2636" s="416" t="s">
        <v>32</v>
      </c>
      <c r="E2636" s="416" t="s">
        <v>1697</v>
      </c>
      <c r="F2636" s="416" t="s">
        <v>1698</v>
      </c>
      <c r="G2636" s="417" t="s">
        <v>1699</v>
      </c>
    </row>
    <row r="2637" spans="1:7" ht="16.5" customHeight="1" x14ac:dyDescent="0.2">
      <c r="A2637" s="154"/>
      <c r="B2637" s="215"/>
      <c r="C2637" s="424"/>
      <c r="D2637" s="429"/>
      <c r="E2637" s="467"/>
      <c r="F2637" s="430"/>
      <c r="G2637" s="420">
        <f>ROUND(D2637*F2637,2)</f>
        <v>0</v>
      </c>
    </row>
    <row r="2638" spans="1:7" ht="16.5" customHeight="1" x14ac:dyDescent="0.2">
      <c r="A2638" s="154"/>
      <c r="B2638" s="215"/>
      <c r="C2638" s="424"/>
      <c r="D2638" s="429"/>
      <c r="E2638" s="467"/>
      <c r="F2638" s="430"/>
      <c r="G2638" s="420">
        <f>ROUND(D2638*F2638,2)</f>
        <v>0</v>
      </c>
    </row>
    <row r="2639" spans="1:7" ht="16.5" customHeight="1" x14ac:dyDescent="0.2">
      <c r="A2639" s="154"/>
      <c r="B2639" s="215"/>
      <c r="C2639" s="424"/>
      <c r="D2639" s="429"/>
      <c r="E2639" s="467"/>
      <c r="F2639" s="430"/>
      <c r="G2639" s="420">
        <f>ROUND(D2639*F2639,2)</f>
        <v>0</v>
      </c>
    </row>
    <row r="2640" spans="1:7" ht="16.5" customHeight="1" x14ac:dyDescent="0.2">
      <c r="A2640" s="154"/>
      <c r="B2640" s="215"/>
      <c r="C2640" s="424"/>
      <c r="D2640" s="429"/>
      <c r="E2640" s="467"/>
      <c r="F2640" s="430"/>
      <c r="G2640" s="420">
        <f>ROUND(D2640*F2640,2)</f>
        <v>0</v>
      </c>
    </row>
    <row r="2641" spans="1:7" ht="16.5" customHeight="1" x14ac:dyDescent="0.2">
      <c r="A2641" s="154"/>
      <c r="B2641" s="215"/>
      <c r="C2641" s="424"/>
      <c r="D2641" s="429"/>
      <c r="E2641" s="467"/>
      <c r="F2641" s="430"/>
      <c r="G2641" s="420">
        <f t="shared" ref="G2641:G2646" si="280">ROUND(D2641*F2641,2)</f>
        <v>0</v>
      </c>
    </row>
    <row r="2642" spans="1:7" ht="16.5" customHeight="1" x14ac:dyDescent="0.2">
      <c r="A2642" s="154"/>
      <c r="B2642" s="215"/>
      <c r="C2642" s="424"/>
      <c r="D2642" s="429"/>
      <c r="E2642" s="467"/>
      <c r="F2642" s="430"/>
      <c r="G2642" s="420">
        <f t="shared" si="280"/>
        <v>0</v>
      </c>
    </row>
    <row r="2643" spans="1:7" ht="16.5" customHeight="1" x14ac:dyDescent="0.2">
      <c r="A2643" s="154"/>
      <c r="B2643" s="215"/>
      <c r="C2643" s="424"/>
      <c r="D2643" s="429"/>
      <c r="E2643" s="467"/>
      <c r="F2643" s="430"/>
      <c r="G2643" s="420">
        <f t="shared" si="280"/>
        <v>0</v>
      </c>
    </row>
    <row r="2644" spans="1:7" ht="16.5" customHeight="1" x14ac:dyDescent="0.2">
      <c r="A2644" s="154"/>
      <c r="B2644" s="215"/>
      <c r="C2644" s="424"/>
      <c r="D2644" s="429"/>
      <c r="E2644" s="467"/>
      <c r="F2644" s="430"/>
      <c r="G2644" s="420">
        <f t="shared" si="280"/>
        <v>0</v>
      </c>
    </row>
    <row r="2645" spans="1:7" ht="16.5" customHeight="1" x14ac:dyDescent="0.2">
      <c r="A2645" s="154"/>
      <c r="B2645" s="215"/>
      <c r="C2645" s="424"/>
      <c r="D2645" s="429"/>
      <c r="E2645" s="467"/>
      <c r="F2645" s="430"/>
      <c r="G2645" s="420">
        <f t="shared" si="280"/>
        <v>0</v>
      </c>
    </row>
    <row r="2646" spans="1:7" ht="16.5" customHeight="1" x14ac:dyDescent="0.2">
      <c r="A2646" s="154"/>
      <c r="B2646" s="215"/>
      <c r="C2646" s="424"/>
      <c r="D2646" s="429"/>
      <c r="E2646" s="467"/>
      <c r="F2646" s="430"/>
      <c r="G2646" s="420">
        <f t="shared" si="280"/>
        <v>0</v>
      </c>
    </row>
    <row r="2647" spans="1:7" ht="16.5" customHeight="1" thickBot="1" x14ac:dyDescent="0.25">
      <c r="A2647" s="154"/>
      <c r="B2647" s="215"/>
      <c r="C2647" s="160"/>
      <c r="E2647" s="222"/>
      <c r="F2647" s="155"/>
      <c r="G2647" s="161"/>
    </row>
    <row r="2648" spans="1:7" ht="16.5" customHeight="1" thickBot="1" x14ac:dyDescent="0.25">
      <c r="A2648" s="154"/>
      <c r="C2648" s="421" t="s">
        <v>1700</v>
      </c>
      <c r="E2648" s="222">
        <f>SUMPRODUCT(D2637:D2646,E2637:E2646)</f>
        <v>0</v>
      </c>
      <c r="F2648" s="155" t="s">
        <v>1701</v>
      </c>
      <c r="G2648" s="422">
        <f>SUM(G2637:G2646)</f>
        <v>0</v>
      </c>
    </row>
    <row r="2649" spans="1:7" ht="16.5" customHeight="1" x14ac:dyDescent="0.2">
      <c r="A2649" s="154"/>
      <c r="B2649" s="215"/>
      <c r="C2649" s="421"/>
      <c r="D2649" s="222"/>
      <c r="E2649" s="157"/>
      <c r="F2649" s="155"/>
      <c r="G2649" s="224"/>
    </row>
    <row r="2650" spans="1:7" ht="16.5" customHeight="1" x14ac:dyDescent="0.2">
      <c r="A2650" s="154"/>
      <c r="B2650" s="215"/>
      <c r="C2650" s="155" t="s">
        <v>1702</v>
      </c>
      <c r="D2650" s="425"/>
      <c r="E2650" s="559" t="str">
        <f>CONCATENATE(G2632,"/día")</f>
        <v>0/día</v>
      </c>
      <c r="F2650" s="155"/>
      <c r="G2650" s="161"/>
    </row>
    <row r="2651" spans="1:7" ht="16.5" customHeight="1" x14ac:dyDescent="0.2">
      <c r="A2651" s="154"/>
      <c r="B2651" s="215"/>
      <c r="C2651" s="160"/>
      <c r="D2651" s="156"/>
      <c r="E2651" s="157"/>
      <c r="F2651" s="155"/>
      <c r="G2651" s="161"/>
    </row>
    <row r="2652" spans="1:7" ht="16.5" customHeight="1" x14ac:dyDescent="0.2">
      <c r="A2652" s="603" t="s">
        <v>681</v>
      </c>
      <c r="B2652" s="604"/>
      <c r="C2652" s="605" t="s">
        <v>0</v>
      </c>
      <c r="D2652" s="607" t="s">
        <v>1703</v>
      </c>
      <c r="E2652" s="607" t="s">
        <v>1715</v>
      </c>
      <c r="F2652" s="609" t="s">
        <v>1054</v>
      </c>
      <c r="G2652" s="611" t="s">
        <v>34</v>
      </c>
    </row>
    <row r="2653" spans="1:7" ht="16.5" customHeight="1" x14ac:dyDescent="0.2">
      <c r="A2653" s="163" t="s">
        <v>682</v>
      </c>
      <c r="B2653" s="164" t="s">
        <v>683</v>
      </c>
      <c r="C2653" s="606"/>
      <c r="D2653" s="608"/>
      <c r="E2653" s="608"/>
      <c r="F2653" s="610"/>
      <c r="G2653" s="612"/>
    </row>
    <row r="2654" spans="1:7" ht="16.5" customHeight="1" x14ac:dyDescent="0.2">
      <c r="A2654" s="165"/>
      <c r="B2654" s="160"/>
      <c r="C2654" s="167" t="s">
        <v>1704</v>
      </c>
      <c r="D2654" s="157"/>
      <c r="E2654" s="157"/>
      <c r="F2654" s="160"/>
      <c r="G2654" s="168"/>
    </row>
    <row r="2655" spans="1:7" ht="16.5" customHeight="1" x14ac:dyDescent="0.2">
      <c r="A2655" s="578" t="s">
        <v>1806</v>
      </c>
      <c r="B2655" s="418" t="str">
        <f t="shared" ref="B2655:B2664" si="281">IF(A2655=0,0,VLOOKUP(A2655,Tabla_Indices,2,FALSE))</f>
        <v>Equipo - Amortización de equipo</v>
      </c>
      <c r="C2655" s="424" t="s">
        <v>1821</v>
      </c>
      <c r="D2655" s="579">
        <f>C_Amortización_Equipo</f>
        <v>0</v>
      </c>
      <c r="E2655" s="472"/>
      <c r="F2655" s="468">
        <f>IF(C2655="",0,D2650)</f>
        <v>0</v>
      </c>
      <c r="G2655" s="426">
        <f>IF(F2655=0,0,ROUND(E2655/F2655,2))</f>
        <v>0</v>
      </c>
    </row>
    <row r="2656" spans="1:7" ht="16.5" customHeight="1" x14ac:dyDescent="0.2">
      <c r="A2656" s="578" t="s">
        <v>1806</v>
      </c>
      <c r="B2656" s="418" t="str">
        <f t="shared" si="281"/>
        <v>Equipo - Amortización de equipo</v>
      </c>
      <c r="C2656" s="424" t="s">
        <v>1811</v>
      </c>
      <c r="D2656" s="579">
        <f>C_Interés_Equipo</f>
        <v>0</v>
      </c>
      <c r="E2656" s="472"/>
      <c r="F2656" s="468">
        <f>IF(C2656="",0,D2650)</f>
        <v>0</v>
      </c>
      <c r="G2656" s="426">
        <f t="shared" ref="G2656:G2664" si="282">IF(F2656=0,0,ROUND(E2656/F2656,2))</f>
        <v>0</v>
      </c>
    </row>
    <row r="2657" spans="1:7" ht="16.5" customHeight="1" x14ac:dyDescent="0.2">
      <c r="A2657" s="578" t="s">
        <v>1807</v>
      </c>
      <c r="B2657" s="418" t="str">
        <f t="shared" si="281"/>
        <v xml:space="preserve">Accesorios y repuestos para máquinas de uso especial                 </v>
      </c>
      <c r="C2657" s="428" t="s">
        <v>1721</v>
      </c>
      <c r="D2657" s="579">
        <f>C_Reparaciones_Repuestos_Equipos</f>
        <v>0</v>
      </c>
      <c r="E2657" s="472"/>
      <c r="F2657" s="468">
        <f>IF(C2657="",0,D2650)</f>
        <v>0</v>
      </c>
      <c r="G2657" s="426">
        <f t="shared" si="282"/>
        <v>0</v>
      </c>
    </row>
    <row r="2658" spans="1:7" ht="16.5" customHeight="1" x14ac:dyDescent="0.2">
      <c r="A2658" s="578" t="s">
        <v>1809</v>
      </c>
      <c r="B2658" s="418" t="str">
        <f t="shared" si="281"/>
        <v xml:space="preserve">Gas oil                                                                </v>
      </c>
      <c r="C2658" s="428" t="s">
        <v>982</v>
      </c>
      <c r="D2658" s="579">
        <f>C_Combustible_Equipos</f>
        <v>0</v>
      </c>
      <c r="E2658" s="472"/>
      <c r="F2658" s="468">
        <f>IF(C2658="",0,D2650)</f>
        <v>0</v>
      </c>
      <c r="G2658" s="426">
        <f t="shared" si="282"/>
        <v>0</v>
      </c>
    </row>
    <row r="2659" spans="1:7" ht="16.5" customHeight="1" x14ac:dyDescent="0.2">
      <c r="A2659" s="578" t="s">
        <v>1810</v>
      </c>
      <c r="B2659" s="418" t="str">
        <f t="shared" si="281"/>
        <v xml:space="preserve">Aceites lubricantes                                                    </v>
      </c>
      <c r="C2659" s="428" t="s">
        <v>1808</v>
      </c>
      <c r="D2659" s="579">
        <f>C_Lubricantes_Equipos</f>
        <v>0</v>
      </c>
      <c r="E2659" s="472"/>
      <c r="F2659" s="468">
        <f>IF(C2659="",0,D2650)</f>
        <v>0</v>
      </c>
      <c r="G2659" s="426">
        <f t="shared" si="282"/>
        <v>0</v>
      </c>
    </row>
    <row r="2660" spans="1:7" ht="16.5" customHeight="1" x14ac:dyDescent="0.2">
      <c r="A2660" s="578"/>
      <c r="B2660" s="418">
        <f t="shared" si="281"/>
        <v>0</v>
      </c>
      <c r="C2660" s="428"/>
      <c r="D2660" s="471"/>
      <c r="E2660" s="430"/>
      <c r="F2660" s="468">
        <f>IF(C2660="",0,D2650)</f>
        <v>0</v>
      </c>
      <c r="G2660" s="426">
        <f t="shared" si="282"/>
        <v>0</v>
      </c>
    </row>
    <row r="2661" spans="1:7" ht="16.5" customHeight="1" x14ac:dyDescent="0.2">
      <c r="A2661" s="578"/>
      <c r="B2661" s="418">
        <f t="shared" si="281"/>
        <v>0</v>
      </c>
      <c r="C2661" s="428"/>
      <c r="D2661" s="425"/>
      <c r="E2661" s="471"/>
      <c r="F2661" s="468">
        <f>IF(C2661="",0,D2650)</f>
        <v>0</v>
      </c>
      <c r="G2661" s="426">
        <f t="shared" si="282"/>
        <v>0</v>
      </c>
    </row>
    <row r="2662" spans="1:7" ht="16.5" customHeight="1" x14ac:dyDescent="0.2">
      <c r="A2662" s="578"/>
      <c r="B2662" s="418">
        <f t="shared" si="281"/>
        <v>0</v>
      </c>
      <c r="C2662" s="428"/>
      <c r="D2662" s="425"/>
      <c r="E2662" s="471"/>
      <c r="F2662" s="468">
        <f>IF(C2662="",0,D2650)</f>
        <v>0</v>
      </c>
      <c r="G2662" s="426">
        <f t="shared" si="282"/>
        <v>0</v>
      </c>
    </row>
    <row r="2663" spans="1:7" ht="16.5" customHeight="1" x14ac:dyDescent="0.2">
      <c r="A2663" s="578"/>
      <c r="B2663" s="418">
        <f t="shared" si="281"/>
        <v>0</v>
      </c>
      <c r="C2663" s="428"/>
      <c r="D2663" s="425"/>
      <c r="E2663" s="429"/>
      <c r="F2663" s="468">
        <f>IF(C2663="",0,D2650)</f>
        <v>0</v>
      </c>
      <c r="G2663" s="426">
        <f t="shared" si="282"/>
        <v>0</v>
      </c>
    </row>
    <row r="2664" spans="1:7" ht="16.5" customHeight="1" x14ac:dyDescent="0.2">
      <c r="A2664" s="578"/>
      <c r="B2664" s="418">
        <f t="shared" si="281"/>
        <v>0</v>
      </c>
      <c r="C2664" s="424"/>
      <c r="D2664" s="425"/>
      <c r="E2664" s="429"/>
      <c r="F2664" s="468">
        <f>IF(C2664="",0,D2650)</f>
        <v>0</v>
      </c>
      <c r="G2664" s="426">
        <f t="shared" si="282"/>
        <v>0</v>
      </c>
    </row>
    <row r="2665" spans="1:7" ht="16.5" customHeight="1" x14ac:dyDescent="0.2">
      <c r="A2665" s="169"/>
      <c r="B2665" s="156"/>
      <c r="C2665" s="160"/>
      <c r="D2665" s="156"/>
      <c r="E2665" s="157"/>
      <c r="F2665" s="166" t="s">
        <v>35</v>
      </c>
      <c r="G2665" s="431">
        <f>SUBTOTAL(9,G2655:G2664)</f>
        <v>0</v>
      </c>
    </row>
    <row r="2666" spans="1:7" ht="16.5" customHeight="1" x14ac:dyDescent="0.2">
      <c r="A2666" s="165"/>
      <c r="B2666" s="160"/>
      <c r="C2666" s="167" t="s">
        <v>821</v>
      </c>
      <c r="D2666" s="156"/>
      <c r="E2666" s="157"/>
      <c r="F2666" s="158"/>
      <c r="G2666" s="168"/>
    </row>
    <row r="2667" spans="1:7" ht="16.5" customHeight="1" x14ac:dyDescent="0.2">
      <c r="A2667" s="603" t="s">
        <v>681</v>
      </c>
      <c r="B2667" s="604"/>
      <c r="C2667" s="605" t="s">
        <v>0</v>
      </c>
      <c r="D2667" s="607" t="s">
        <v>32</v>
      </c>
      <c r="E2667" s="607" t="s">
        <v>1715</v>
      </c>
      <c r="F2667" s="609" t="s">
        <v>1054</v>
      </c>
      <c r="G2667" s="611" t="s">
        <v>34</v>
      </c>
    </row>
    <row r="2668" spans="1:7" ht="16.5" customHeight="1" x14ac:dyDescent="0.2">
      <c r="A2668" s="163" t="s">
        <v>682</v>
      </c>
      <c r="B2668" s="164" t="s">
        <v>683</v>
      </c>
      <c r="C2668" s="606"/>
      <c r="D2668" s="608"/>
      <c r="E2668" s="608"/>
      <c r="F2668" s="610"/>
      <c r="G2668" s="612"/>
    </row>
    <row r="2669" spans="1:7" ht="16.5" customHeight="1" x14ac:dyDescent="0.2">
      <c r="A2669" s="423" t="s">
        <v>1822</v>
      </c>
      <c r="B2669" s="418" t="str">
        <f t="shared" ref="B2669:B2675" si="283">IF(A2669=0,0,VLOOKUP(A2669,Tabla_Indices,2,FALSE))</f>
        <v>Oficial Especializado</v>
      </c>
      <c r="C2669" s="427" t="s">
        <v>1723</v>
      </c>
      <c r="D2669" s="425"/>
      <c r="E2669" s="429"/>
      <c r="F2669" s="419">
        <f>D2650</f>
        <v>0</v>
      </c>
      <c r="G2669" s="432">
        <f>IF(F2669=0,0,ROUND(D2669*E2669/F2669,2))</f>
        <v>0</v>
      </c>
    </row>
    <row r="2670" spans="1:7" ht="16.5" customHeight="1" x14ac:dyDescent="0.2">
      <c r="A2670" s="423" t="s">
        <v>1823</v>
      </c>
      <c r="B2670" s="418" t="str">
        <f t="shared" si="283"/>
        <v xml:space="preserve">Oficial </v>
      </c>
      <c r="C2670" s="424" t="s">
        <v>1724</v>
      </c>
      <c r="D2670" s="425"/>
      <c r="E2670" s="429"/>
      <c r="F2670" s="419">
        <f>D2650</f>
        <v>0</v>
      </c>
      <c r="G2670" s="432">
        <f t="shared" ref="G2670:G2675" si="284">IF(F2670=0,0,ROUND(D2670*E2670/F2670,2))</f>
        <v>0</v>
      </c>
    </row>
    <row r="2671" spans="1:7" ht="16.5" customHeight="1" x14ac:dyDescent="0.2">
      <c r="A2671" s="423" t="s">
        <v>1824</v>
      </c>
      <c r="B2671" s="418" t="str">
        <f t="shared" si="283"/>
        <v>Ayudante</v>
      </c>
      <c r="C2671" s="424" t="s">
        <v>1725</v>
      </c>
      <c r="D2671" s="425"/>
      <c r="E2671" s="429"/>
      <c r="F2671" s="419">
        <f>D2650</f>
        <v>0</v>
      </c>
      <c r="G2671" s="432">
        <f t="shared" si="284"/>
        <v>0</v>
      </c>
    </row>
    <row r="2672" spans="1:7" ht="16.5" customHeight="1" x14ac:dyDescent="0.2">
      <c r="A2672" s="423" t="s">
        <v>1824</v>
      </c>
      <c r="B2672" s="418" t="str">
        <f t="shared" si="283"/>
        <v>Ayudante</v>
      </c>
      <c r="C2672" s="424" t="s">
        <v>825</v>
      </c>
      <c r="D2672" s="425"/>
      <c r="E2672" s="429"/>
      <c r="F2672" s="419">
        <f>D2650</f>
        <v>0</v>
      </c>
      <c r="G2672" s="432">
        <f t="shared" si="284"/>
        <v>0</v>
      </c>
    </row>
    <row r="2673" spans="1:7" ht="16.5" customHeight="1" x14ac:dyDescent="0.2">
      <c r="A2673" s="423"/>
      <c r="B2673" s="418">
        <f t="shared" si="283"/>
        <v>0</v>
      </c>
      <c r="C2673" s="424"/>
      <c r="D2673" s="425"/>
      <c r="E2673" s="429"/>
      <c r="F2673" s="419"/>
      <c r="G2673" s="432">
        <f t="shared" si="284"/>
        <v>0</v>
      </c>
    </row>
    <row r="2674" spans="1:7" ht="16.5" customHeight="1" x14ac:dyDescent="0.2">
      <c r="A2674" s="423" t="s">
        <v>1825</v>
      </c>
      <c r="B2674" s="418" t="str">
        <f t="shared" si="283"/>
        <v>Sereno</v>
      </c>
      <c r="C2674" s="424" t="s">
        <v>1726</v>
      </c>
      <c r="D2674" s="433"/>
      <c r="E2674" s="571"/>
      <c r="F2674" s="419">
        <f>D2650</f>
        <v>0</v>
      </c>
      <c r="G2674" s="432">
        <f t="shared" si="284"/>
        <v>0</v>
      </c>
    </row>
    <row r="2675" spans="1:7" ht="16.5" customHeight="1" x14ac:dyDescent="0.2">
      <c r="A2675" s="423"/>
      <c r="B2675" s="418">
        <f t="shared" si="283"/>
        <v>0</v>
      </c>
      <c r="C2675" s="418"/>
      <c r="D2675" s="469"/>
      <c r="E2675" s="419"/>
      <c r="F2675" s="419">
        <f>D2650</f>
        <v>0</v>
      </c>
      <c r="G2675" s="432">
        <f t="shared" si="284"/>
        <v>0</v>
      </c>
    </row>
    <row r="2676" spans="1:7" ht="16.5" customHeight="1" x14ac:dyDescent="0.2">
      <c r="A2676" s="169"/>
      <c r="B2676" s="156"/>
      <c r="C2676" s="160"/>
      <c r="D2676" s="156"/>
      <c r="E2676" s="157"/>
      <c r="F2676" s="166" t="s">
        <v>36</v>
      </c>
      <c r="G2676" s="434">
        <f>SUBTOTAL(9,G2669:G2675)</f>
        <v>0</v>
      </c>
    </row>
    <row r="2677" spans="1:7" ht="16.5" customHeight="1" x14ac:dyDescent="0.2">
      <c r="A2677" s="165"/>
      <c r="B2677" s="160"/>
      <c r="C2677" s="167" t="s">
        <v>1705</v>
      </c>
      <c r="D2677" s="156"/>
      <c r="E2677" s="157"/>
      <c r="F2677" s="158"/>
      <c r="G2677" s="168"/>
    </row>
    <row r="2678" spans="1:7" ht="16.5" customHeight="1" x14ac:dyDescent="0.2">
      <c r="A2678" s="603" t="s">
        <v>681</v>
      </c>
      <c r="B2678" s="604"/>
      <c r="C2678" s="605" t="s">
        <v>0</v>
      </c>
      <c r="D2678" s="605" t="s">
        <v>31</v>
      </c>
      <c r="E2678" s="607" t="s">
        <v>32</v>
      </c>
      <c r="F2678" s="609" t="s">
        <v>33</v>
      </c>
      <c r="G2678" s="611" t="s">
        <v>34</v>
      </c>
    </row>
    <row r="2679" spans="1:7" ht="16.5" customHeight="1" x14ac:dyDescent="0.2">
      <c r="A2679" s="163" t="s">
        <v>682</v>
      </c>
      <c r="B2679" s="164" t="s">
        <v>683</v>
      </c>
      <c r="C2679" s="606"/>
      <c r="D2679" s="606"/>
      <c r="E2679" s="608"/>
      <c r="F2679" s="610"/>
      <c r="G2679" s="612"/>
    </row>
    <row r="2680" spans="1:7" ht="16.5" customHeight="1" x14ac:dyDescent="0.2">
      <c r="A2680" s="423"/>
      <c r="B2680" s="418">
        <f t="shared" ref="B2680:B2690" si="285">IF(A2680=0,0,VLOOKUP(A2680,Tabla_Indices,2,FALSE))</f>
        <v>0</v>
      </c>
      <c r="C2680" s="424"/>
      <c r="D2680" s="425"/>
      <c r="E2680" s="429"/>
      <c r="F2680" s="430"/>
      <c r="G2680" s="432">
        <f>ROUND(E2680*F2680,2)</f>
        <v>0</v>
      </c>
    </row>
    <row r="2681" spans="1:7" ht="16.5" customHeight="1" x14ac:dyDescent="0.2">
      <c r="A2681" s="423"/>
      <c r="B2681" s="418">
        <f t="shared" si="285"/>
        <v>0</v>
      </c>
      <c r="C2681" s="424"/>
      <c r="D2681" s="425"/>
      <c r="E2681" s="429"/>
      <c r="F2681" s="430"/>
      <c r="G2681" s="432">
        <f t="shared" ref="G2681:G2690" si="286">ROUND(E2681*F2681,2)</f>
        <v>0</v>
      </c>
    </row>
    <row r="2682" spans="1:7" ht="16.5" customHeight="1" x14ac:dyDescent="0.2">
      <c r="A2682" s="423"/>
      <c r="B2682" s="418">
        <f t="shared" si="285"/>
        <v>0</v>
      </c>
      <c r="C2682" s="424"/>
      <c r="D2682" s="425"/>
      <c r="E2682" s="429"/>
      <c r="F2682" s="430"/>
      <c r="G2682" s="432">
        <f t="shared" si="286"/>
        <v>0</v>
      </c>
    </row>
    <row r="2683" spans="1:7" ht="16.5" customHeight="1" x14ac:dyDescent="0.2">
      <c r="A2683" s="423"/>
      <c r="B2683" s="418">
        <f t="shared" si="285"/>
        <v>0</v>
      </c>
      <c r="C2683" s="424"/>
      <c r="D2683" s="425"/>
      <c r="E2683" s="429"/>
      <c r="F2683" s="430"/>
      <c r="G2683" s="432">
        <f t="shared" si="286"/>
        <v>0</v>
      </c>
    </row>
    <row r="2684" spans="1:7" ht="16.5" customHeight="1" x14ac:dyDescent="0.2">
      <c r="A2684" s="423"/>
      <c r="B2684" s="418">
        <f t="shared" si="285"/>
        <v>0</v>
      </c>
      <c r="C2684" s="424"/>
      <c r="D2684" s="425"/>
      <c r="E2684" s="429"/>
      <c r="F2684" s="430"/>
      <c r="G2684" s="432">
        <f t="shared" si="286"/>
        <v>0</v>
      </c>
    </row>
    <row r="2685" spans="1:7" ht="16.5" customHeight="1" x14ac:dyDescent="0.2">
      <c r="A2685" s="423"/>
      <c r="B2685" s="418">
        <f t="shared" si="285"/>
        <v>0</v>
      </c>
      <c r="C2685" s="424"/>
      <c r="D2685" s="425"/>
      <c r="E2685" s="435"/>
      <c r="F2685" s="430"/>
      <c r="G2685" s="432">
        <f t="shared" si="286"/>
        <v>0</v>
      </c>
    </row>
    <row r="2686" spans="1:7" ht="16.5" customHeight="1" x14ac:dyDescent="0.2">
      <c r="A2686" s="423"/>
      <c r="B2686" s="418">
        <f t="shared" si="285"/>
        <v>0</v>
      </c>
      <c r="C2686" s="424"/>
      <c r="D2686" s="425"/>
      <c r="E2686" s="429"/>
      <c r="F2686" s="430"/>
      <c r="G2686" s="432">
        <f t="shared" si="286"/>
        <v>0</v>
      </c>
    </row>
    <row r="2687" spans="1:7" ht="16.5" customHeight="1" x14ac:dyDescent="0.2">
      <c r="A2687" s="423"/>
      <c r="B2687" s="418">
        <f t="shared" si="285"/>
        <v>0</v>
      </c>
      <c r="C2687" s="424"/>
      <c r="D2687" s="425"/>
      <c r="E2687" s="429"/>
      <c r="F2687" s="430"/>
      <c r="G2687" s="432">
        <f t="shared" si="286"/>
        <v>0</v>
      </c>
    </row>
    <row r="2688" spans="1:7" ht="16.5" customHeight="1" x14ac:dyDescent="0.2">
      <c r="A2688" s="423"/>
      <c r="B2688" s="418">
        <f t="shared" si="285"/>
        <v>0</v>
      </c>
      <c r="C2688" s="424"/>
      <c r="D2688" s="425"/>
      <c r="E2688" s="429"/>
      <c r="F2688" s="430"/>
      <c r="G2688" s="432">
        <f t="shared" si="286"/>
        <v>0</v>
      </c>
    </row>
    <row r="2689" spans="1:7" ht="16.5" customHeight="1" x14ac:dyDescent="0.2">
      <c r="A2689" s="423"/>
      <c r="B2689" s="418">
        <f t="shared" si="285"/>
        <v>0</v>
      </c>
      <c r="C2689" s="424"/>
      <c r="D2689" s="425"/>
      <c r="E2689" s="429"/>
      <c r="F2689" s="430"/>
      <c r="G2689" s="432">
        <f t="shared" si="286"/>
        <v>0</v>
      </c>
    </row>
    <row r="2690" spans="1:7" ht="16.5" customHeight="1" x14ac:dyDescent="0.2">
      <c r="A2690" s="423"/>
      <c r="B2690" s="418">
        <f t="shared" si="285"/>
        <v>0</v>
      </c>
      <c r="C2690" s="424"/>
      <c r="D2690" s="425"/>
      <c r="E2690" s="429"/>
      <c r="F2690" s="430"/>
      <c r="G2690" s="432">
        <f t="shared" si="286"/>
        <v>0</v>
      </c>
    </row>
    <row r="2691" spans="1:7" ht="16.5" customHeight="1" x14ac:dyDescent="0.2">
      <c r="A2691" s="165"/>
      <c r="B2691" s="160"/>
      <c r="C2691" s="160"/>
      <c r="D2691" s="156"/>
      <c r="E2691" s="157"/>
      <c r="F2691" s="166" t="s">
        <v>37</v>
      </c>
      <c r="G2691" s="436">
        <f>SUBTOTAL(9,G2680:G2690)</f>
        <v>0</v>
      </c>
    </row>
    <row r="2692" spans="1:7" ht="16.5" customHeight="1" x14ac:dyDescent="0.2">
      <c r="A2692" s="165"/>
      <c r="B2692" s="160"/>
      <c r="C2692" s="167" t="s">
        <v>1706</v>
      </c>
      <c r="D2692" s="156"/>
      <c r="E2692" s="157"/>
      <c r="F2692" s="158"/>
      <c r="G2692" s="168"/>
    </row>
    <row r="2693" spans="1:7" ht="16.5" customHeight="1" x14ac:dyDescent="0.2">
      <c r="A2693" s="603" t="s">
        <v>681</v>
      </c>
      <c r="B2693" s="604"/>
      <c r="C2693" s="605" t="s">
        <v>0</v>
      </c>
      <c r="D2693" s="605" t="s">
        <v>31</v>
      </c>
      <c r="E2693" s="607" t="s">
        <v>32</v>
      </c>
      <c r="F2693" s="609" t="s">
        <v>33</v>
      </c>
      <c r="G2693" s="611" t="s">
        <v>34</v>
      </c>
    </row>
    <row r="2694" spans="1:7" ht="16.5" customHeight="1" x14ac:dyDescent="0.2">
      <c r="A2694" s="163" t="s">
        <v>682</v>
      </c>
      <c r="B2694" s="164" t="s">
        <v>683</v>
      </c>
      <c r="C2694" s="606"/>
      <c r="D2694" s="606"/>
      <c r="E2694" s="608"/>
      <c r="F2694" s="610"/>
      <c r="G2694" s="612"/>
    </row>
    <row r="2695" spans="1:7" ht="16.5" customHeight="1" x14ac:dyDescent="0.2">
      <c r="A2695" s="423"/>
      <c r="B2695" s="418">
        <f>IF(A2695=0,0,VLOOKUP(A2695,Tabla_Indices,2,FALSE))</f>
        <v>0</v>
      </c>
      <c r="C2695" s="424"/>
      <c r="D2695" s="425"/>
      <c r="E2695" s="429"/>
      <c r="F2695" s="430"/>
      <c r="G2695" s="432">
        <f>ROUND(E2695*F2695,2)</f>
        <v>0</v>
      </c>
    </row>
    <row r="2696" spans="1:7" ht="16.5" customHeight="1" x14ac:dyDescent="0.2">
      <c r="A2696" s="423"/>
      <c r="B2696" s="418">
        <f>IF(A2696=0,0,VLOOKUP(A2696,Tabla_Indices,2,FALSE))</f>
        <v>0</v>
      </c>
      <c r="C2696" s="424"/>
      <c r="D2696" s="425"/>
      <c r="E2696" s="435"/>
      <c r="F2696" s="430"/>
      <c r="G2696" s="432">
        <f t="shared" ref="G2696" si="287">ROUND(E2696*F2696,2)</f>
        <v>0</v>
      </c>
    </row>
    <row r="2697" spans="1:7" ht="16.5" customHeight="1" x14ac:dyDescent="0.2">
      <c r="A2697" s="165"/>
      <c r="B2697" s="160"/>
      <c r="C2697" s="160"/>
      <c r="D2697" s="156"/>
      <c r="E2697" s="157"/>
      <c r="F2697" s="166" t="s">
        <v>1707</v>
      </c>
      <c r="G2697" s="436">
        <f>SUBTOTAL(9,G2695:G2696)</f>
        <v>0</v>
      </c>
    </row>
    <row r="2698" spans="1:7" ht="16.5" customHeight="1" thickBot="1" x14ac:dyDescent="0.25">
      <c r="A2698" s="170"/>
      <c r="B2698" s="171"/>
      <c r="C2698" s="172"/>
      <c r="D2698" s="171"/>
      <c r="E2698" s="173"/>
      <c r="F2698" s="174"/>
      <c r="G2698" s="175"/>
    </row>
    <row r="2699" spans="1:7" ht="16.5" customHeight="1" thickBot="1" x14ac:dyDescent="0.25">
      <c r="A2699" s="202">
        <f>B2632</f>
        <v>36</v>
      </c>
      <c r="B2699" s="201">
        <f>C2632</f>
        <v>0</v>
      </c>
      <c r="C2699" s="225"/>
      <c r="D2699" s="225" t="s">
        <v>38</v>
      </c>
      <c r="E2699" s="226"/>
      <c r="F2699" s="437" t="str">
        <f>CONCATENATE("$/",G2632)</f>
        <v>$/0</v>
      </c>
      <c r="G2699" s="438">
        <f>SUBTOTAL(9,G2655:G2698)</f>
        <v>0</v>
      </c>
    </row>
    <row r="2700" spans="1:7" ht="16.5" customHeight="1" thickTop="1" thickBot="1" x14ac:dyDescent="0.25"/>
    <row r="2701" spans="1:7" ht="16.5" customHeight="1" thickTop="1" x14ac:dyDescent="0.2">
      <c r="A2701" s="613" t="s">
        <v>40</v>
      </c>
      <c r="B2701" s="614"/>
      <c r="C2701" s="614"/>
      <c r="D2701" s="614"/>
      <c r="E2701" s="614"/>
      <c r="F2701" s="614"/>
      <c r="G2701" s="615"/>
    </row>
    <row r="2702" spans="1:7" ht="16.5" customHeight="1" x14ac:dyDescent="0.2">
      <c r="A2702" s="146" t="s">
        <v>819</v>
      </c>
      <c r="B2702" s="147" t="str">
        <f>Comitente</f>
        <v>DIRECCIÓN PROVINCIAL DE VIALIDAD</v>
      </c>
      <c r="C2702" s="148"/>
      <c r="D2702" s="223"/>
      <c r="E2702" s="223"/>
      <c r="F2702" s="150"/>
      <c r="G2702" s="151"/>
    </row>
    <row r="2703" spans="1:7" ht="16.5" customHeight="1" x14ac:dyDescent="0.2">
      <c r="A2703" s="146" t="s">
        <v>820</v>
      </c>
      <c r="B2703" s="147">
        <f>Contratista</f>
        <v>0</v>
      </c>
      <c r="C2703" s="152"/>
      <c r="D2703" s="152"/>
      <c r="E2703" s="152"/>
      <c r="F2703" s="147"/>
      <c r="G2703" s="153"/>
    </row>
    <row r="2704" spans="1:7" ht="16.5" customHeight="1" x14ac:dyDescent="0.2">
      <c r="A2704" s="146" t="s">
        <v>28</v>
      </c>
      <c r="B2704" s="147">
        <f>Obra</f>
        <v>0</v>
      </c>
      <c r="C2704" s="152"/>
      <c r="D2704" s="152"/>
      <c r="E2704" s="152"/>
      <c r="F2704" s="147" t="s">
        <v>41</v>
      </c>
      <c r="G2704" s="153">
        <f>Fecha_Base</f>
        <v>0</v>
      </c>
    </row>
    <row r="2705" spans="1:7" ht="16.5" customHeight="1" x14ac:dyDescent="0.2">
      <c r="A2705" s="154" t="s">
        <v>818</v>
      </c>
      <c r="B2705" s="155">
        <f>Ubicación</f>
        <v>0</v>
      </c>
      <c r="C2705" s="155"/>
      <c r="D2705" s="156"/>
      <c r="E2705" s="157"/>
      <c r="F2705" s="158"/>
      <c r="G2705" s="159"/>
    </row>
    <row r="2706" spans="1:7" ht="16.5" customHeight="1" x14ac:dyDescent="0.2">
      <c r="A2706" s="154" t="s">
        <v>42</v>
      </c>
      <c r="B2706" s="470"/>
      <c r="C2706" s="160" t="str">
        <f>IF(B2706="","",VLOOKUP(B2706,Tabla_CyP,2,FALSE))</f>
        <v/>
      </c>
      <c r="E2706" s="157"/>
      <c r="F2706" s="158"/>
      <c r="G2706" s="159"/>
    </row>
    <row r="2707" spans="1:7" ht="16.5" customHeight="1" x14ac:dyDescent="0.2">
      <c r="A2707" s="154" t="s">
        <v>29</v>
      </c>
      <c r="B2707" s="570">
        <v>37</v>
      </c>
      <c r="C2707" s="160">
        <f>IF(B2707=0,"",VLOOKUP(B2707,Tabla_CyP,2,FALSE))</f>
        <v>0</v>
      </c>
      <c r="D2707" s="156"/>
      <c r="E2707" s="157"/>
      <c r="F2707" s="155" t="s">
        <v>30</v>
      </c>
      <c r="G2707" s="161">
        <f>IF(B2707=0,"",VLOOKUP(B2707,Tabla_CyP,4,FALSE))</f>
        <v>0</v>
      </c>
    </row>
    <row r="2708" spans="1:7" ht="16.5" customHeight="1" x14ac:dyDescent="0.2">
      <c r="A2708" s="154"/>
      <c r="B2708" s="155"/>
      <c r="C2708" s="160"/>
      <c r="D2708" s="156"/>
      <c r="E2708" s="157"/>
      <c r="F2708" s="160"/>
      <c r="G2708" s="162"/>
    </row>
    <row r="2709" spans="1:7" ht="16.5" customHeight="1" x14ac:dyDescent="0.2">
      <c r="A2709" s="412"/>
      <c r="B2709" s="149"/>
      <c r="C2709" s="413" t="s">
        <v>1695</v>
      </c>
      <c r="D2709" s="149"/>
      <c r="E2709" s="149"/>
      <c r="F2709" s="149"/>
      <c r="G2709" s="414"/>
    </row>
    <row r="2710" spans="1:7" ht="16.5" customHeight="1" x14ac:dyDescent="0.2">
      <c r="A2710" s="154"/>
      <c r="B2710" s="215"/>
      <c r="C2710" s="160"/>
      <c r="D2710" s="156"/>
      <c r="E2710" s="157"/>
      <c r="F2710" s="155"/>
      <c r="G2710" s="161"/>
    </row>
    <row r="2711" spans="1:7" ht="16.5" customHeight="1" x14ac:dyDescent="0.2">
      <c r="A2711" s="154"/>
      <c r="B2711" s="215"/>
      <c r="C2711" s="415" t="s">
        <v>1696</v>
      </c>
      <c r="D2711" s="416" t="s">
        <v>32</v>
      </c>
      <c r="E2711" s="416" t="s">
        <v>1697</v>
      </c>
      <c r="F2711" s="416" t="s">
        <v>1698</v>
      </c>
      <c r="G2711" s="417" t="s">
        <v>1699</v>
      </c>
    </row>
    <row r="2712" spans="1:7" ht="16.5" customHeight="1" x14ac:dyDescent="0.2">
      <c r="A2712" s="154"/>
      <c r="B2712" s="215"/>
      <c r="C2712" s="424"/>
      <c r="D2712" s="429"/>
      <c r="E2712" s="467"/>
      <c r="F2712" s="430"/>
      <c r="G2712" s="420">
        <f>ROUND(D2712*F2712,2)</f>
        <v>0</v>
      </c>
    </row>
    <row r="2713" spans="1:7" ht="16.5" customHeight="1" x14ac:dyDescent="0.2">
      <c r="A2713" s="154"/>
      <c r="B2713" s="215"/>
      <c r="C2713" s="424"/>
      <c r="D2713" s="429"/>
      <c r="E2713" s="467"/>
      <c r="F2713" s="430"/>
      <c r="G2713" s="420">
        <f>ROUND(D2713*F2713,2)</f>
        <v>0</v>
      </c>
    </row>
    <row r="2714" spans="1:7" ht="16.5" customHeight="1" x14ac:dyDescent="0.2">
      <c r="A2714" s="154"/>
      <c r="B2714" s="215"/>
      <c r="C2714" s="424"/>
      <c r="D2714" s="429"/>
      <c r="E2714" s="467"/>
      <c r="F2714" s="430"/>
      <c r="G2714" s="420">
        <f>ROUND(D2714*F2714,2)</f>
        <v>0</v>
      </c>
    </row>
    <row r="2715" spans="1:7" ht="16.5" customHeight="1" x14ac:dyDescent="0.2">
      <c r="A2715" s="154"/>
      <c r="B2715" s="215"/>
      <c r="C2715" s="424"/>
      <c r="D2715" s="429"/>
      <c r="E2715" s="467"/>
      <c r="F2715" s="430"/>
      <c r="G2715" s="420">
        <f>ROUND(D2715*F2715,2)</f>
        <v>0</v>
      </c>
    </row>
    <row r="2716" spans="1:7" ht="16.5" customHeight="1" x14ac:dyDescent="0.2">
      <c r="A2716" s="154"/>
      <c r="B2716" s="215"/>
      <c r="C2716" s="424"/>
      <c r="D2716" s="429"/>
      <c r="E2716" s="467"/>
      <c r="F2716" s="430"/>
      <c r="G2716" s="420">
        <f t="shared" ref="G2716:G2721" si="288">ROUND(D2716*F2716,2)</f>
        <v>0</v>
      </c>
    </row>
    <row r="2717" spans="1:7" ht="16.5" customHeight="1" x14ac:dyDescent="0.2">
      <c r="A2717" s="154"/>
      <c r="B2717" s="215"/>
      <c r="C2717" s="424"/>
      <c r="D2717" s="429"/>
      <c r="E2717" s="467"/>
      <c r="F2717" s="430"/>
      <c r="G2717" s="420">
        <f t="shared" si="288"/>
        <v>0</v>
      </c>
    </row>
    <row r="2718" spans="1:7" ht="16.5" customHeight="1" x14ac:dyDescent="0.2">
      <c r="A2718" s="154"/>
      <c r="B2718" s="215"/>
      <c r="C2718" s="424"/>
      <c r="D2718" s="429"/>
      <c r="E2718" s="467"/>
      <c r="F2718" s="430"/>
      <c r="G2718" s="420">
        <f t="shared" si="288"/>
        <v>0</v>
      </c>
    </row>
    <row r="2719" spans="1:7" ht="16.5" customHeight="1" x14ac:dyDescent="0.2">
      <c r="A2719" s="154"/>
      <c r="B2719" s="215"/>
      <c r="C2719" s="424"/>
      <c r="D2719" s="429"/>
      <c r="E2719" s="467"/>
      <c r="F2719" s="430"/>
      <c r="G2719" s="420">
        <f t="shared" si="288"/>
        <v>0</v>
      </c>
    </row>
    <row r="2720" spans="1:7" ht="16.5" customHeight="1" x14ac:dyDescent="0.2">
      <c r="A2720" s="154"/>
      <c r="B2720" s="215"/>
      <c r="C2720" s="424"/>
      <c r="D2720" s="429"/>
      <c r="E2720" s="467"/>
      <c r="F2720" s="430"/>
      <c r="G2720" s="420">
        <f t="shared" si="288"/>
        <v>0</v>
      </c>
    </row>
    <row r="2721" spans="1:7" ht="16.5" customHeight="1" x14ac:dyDescent="0.2">
      <c r="A2721" s="154"/>
      <c r="B2721" s="215"/>
      <c r="C2721" s="424"/>
      <c r="D2721" s="429"/>
      <c r="E2721" s="467"/>
      <c r="F2721" s="430"/>
      <c r="G2721" s="420">
        <f t="shared" si="288"/>
        <v>0</v>
      </c>
    </row>
    <row r="2722" spans="1:7" ht="16.5" customHeight="1" thickBot="1" x14ac:dyDescent="0.25">
      <c r="A2722" s="154"/>
      <c r="B2722" s="215"/>
      <c r="C2722" s="160"/>
      <c r="E2722" s="222"/>
      <c r="F2722" s="155"/>
      <c r="G2722" s="161"/>
    </row>
    <row r="2723" spans="1:7" ht="16.5" customHeight="1" thickBot="1" x14ac:dyDescent="0.25">
      <c r="A2723" s="154"/>
      <c r="C2723" s="421" t="s">
        <v>1700</v>
      </c>
      <c r="E2723" s="222">
        <f>SUMPRODUCT(D2712:D2721,E2712:E2721)</f>
        <v>0</v>
      </c>
      <c r="F2723" s="155" t="s">
        <v>1701</v>
      </c>
      <c r="G2723" s="422">
        <f>SUM(G2712:G2721)</f>
        <v>0</v>
      </c>
    </row>
    <row r="2724" spans="1:7" ht="16.5" customHeight="1" x14ac:dyDescent="0.2">
      <c r="A2724" s="154"/>
      <c r="B2724" s="215"/>
      <c r="C2724" s="421"/>
      <c r="D2724" s="222"/>
      <c r="E2724" s="157"/>
      <c r="F2724" s="155"/>
      <c r="G2724" s="224"/>
    </row>
    <row r="2725" spans="1:7" ht="16.5" customHeight="1" x14ac:dyDescent="0.2">
      <c r="A2725" s="154"/>
      <c r="B2725" s="215"/>
      <c r="C2725" s="155" t="s">
        <v>1702</v>
      </c>
      <c r="D2725" s="425"/>
      <c r="E2725" s="559" t="str">
        <f>CONCATENATE(G2707,"/día")</f>
        <v>0/día</v>
      </c>
      <c r="F2725" s="155"/>
      <c r="G2725" s="161"/>
    </row>
    <row r="2726" spans="1:7" ht="16.5" customHeight="1" x14ac:dyDescent="0.2">
      <c r="A2726" s="154"/>
      <c r="B2726" s="215"/>
      <c r="C2726" s="160"/>
      <c r="D2726" s="156"/>
      <c r="E2726" s="157"/>
      <c r="F2726" s="155"/>
      <c r="G2726" s="161"/>
    </row>
    <row r="2727" spans="1:7" ht="16.5" customHeight="1" x14ac:dyDescent="0.2">
      <c r="A2727" s="603" t="s">
        <v>681</v>
      </c>
      <c r="B2727" s="604"/>
      <c r="C2727" s="605" t="s">
        <v>0</v>
      </c>
      <c r="D2727" s="607" t="s">
        <v>1703</v>
      </c>
      <c r="E2727" s="607" t="s">
        <v>1715</v>
      </c>
      <c r="F2727" s="609" t="s">
        <v>1054</v>
      </c>
      <c r="G2727" s="611" t="s">
        <v>34</v>
      </c>
    </row>
    <row r="2728" spans="1:7" ht="16.5" customHeight="1" x14ac:dyDescent="0.2">
      <c r="A2728" s="163" t="s">
        <v>682</v>
      </c>
      <c r="B2728" s="164" t="s">
        <v>683</v>
      </c>
      <c r="C2728" s="606"/>
      <c r="D2728" s="608"/>
      <c r="E2728" s="608"/>
      <c r="F2728" s="610"/>
      <c r="G2728" s="612"/>
    </row>
    <row r="2729" spans="1:7" ht="16.5" customHeight="1" x14ac:dyDescent="0.2">
      <c r="A2729" s="165"/>
      <c r="B2729" s="160"/>
      <c r="C2729" s="167" t="s">
        <v>1704</v>
      </c>
      <c r="D2729" s="157"/>
      <c r="E2729" s="157"/>
      <c r="F2729" s="160"/>
      <c r="G2729" s="168"/>
    </row>
    <row r="2730" spans="1:7" ht="16.5" customHeight="1" x14ac:dyDescent="0.2">
      <c r="A2730" s="578" t="s">
        <v>1806</v>
      </c>
      <c r="B2730" s="418" t="str">
        <f t="shared" ref="B2730:B2739" si="289">IF(A2730=0,0,VLOOKUP(A2730,Tabla_Indices,2,FALSE))</f>
        <v>Equipo - Amortización de equipo</v>
      </c>
      <c r="C2730" s="424" t="s">
        <v>1821</v>
      </c>
      <c r="D2730" s="579">
        <f>C_Amortización_Equipo</f>
        <v>0</v>
      </c>
      <c r="E2730" s="472"/>
      <c r="F2730" s="468">
        <f>IF(C2730="",0,D2725)</f>
        <v>0</v>
      </c>
      <c r="G2730" s="426">
        <f>IF(F2730=0,0,ROUND(E2730/F2730,2))</f>
        <v>0</v>
      </c>
    </row>
    <row r="2731" spans="1:7" ht="16.5" customHeight="1" x14ac:dyDescent="0.2">
      <c r="A2731" s="578" t="s">
        <v>1806</v>
      </c>
      <c r="B2731" s="418" t="str">
        <f t="shared" si="289"/>
        <v>Equipo - Amortización de equipo</v>
      </c>
      <c r="C2731" s="424" t="s">
        <v>1811</v>
      </c>
      <c r="D2731" s="579">
        <f>C_Interés_Equipo</f>
        <v>0</v>
      </c>
      <c r="E2731" s="472"/>
      <c r="F2731" s="468">
        <f>IF(C2731="",0,D2725)</f>
        <v>0</v>
      </c>
      <c r="G2731" s="426">
        <f t="shared" ref="G2731:G2739" si="290">IF(F2731=0,0,ROUND(E2731/F2731,2))</f>
        <v>0</v>
      </c>
    </row>
    <row r="2732" spans="1:7" ht="16.5" customHeight="1" x14ac:dyDescent="0.2">
      <c r="A2732" s="578" t="s">
        <v>1807</v>
      </c>
      <c r="B2732" s="418" t="str">
        <f t="shared" si="289"/>
        <v xml:space="preserve">Accesorios y repuestos para máquinas de uso especial                 </v>
      </c>
      <c r="C2732" s="428" t="s">
        <v>1721</v>
      </c>
      <c r="D2732" s="579">
        <f>C_Reparaciones_Repuestos_Equipos</f>
        <v>0</v>
      </c>
      <c r="E2732" s="472"/>
      <c r="F2732" s="468">
        <f>IF(C2732="",0,D2725)</f>
        <v>0</v>
      </c>
      <c r="G2732" s="426">
        <f t="shared" si="290"/>
        <v>0</v>
      </c>
    </row>
    <row r="2733" spans="1:7" ht="16.5" customHeight="1" x14ac:dyDescent="0.2">
      <c r="A2733" s="578" t="s">
        <v>1809</v>
      </c>
      <c r="B2733" s="418" t="str">
        <f t="shared" si="289"/>
        <v xml:space="preserve">Gas oil                                                                </v>
      </c>
      <c r="C2733" s="428" t="s">
        <v>982</v>
      </c>
      <c r="D2733" s="579">
        <f>C_Combustible_Equipos</f>
        <v>0</v>
      </c>
      <c r="E2733" s="472"/>
      <c r="F2733" s="468">
        <f>IF(C2733="",0,D2725)</f>
        <v>0</v>
      </c>
      <c r="G2733" s="426">
        <f t="shared" si="290"/>
        <v>0</v>
      </c>
    </row>
    <row r="2734" spans="1:7" ht="16.5" customHeight="1" x14ac:dyDescent="0.2">
      <c r="A2734" s="578" t="s">
        <v>1810</v>
      </c>
      <c r="B2734" s="418" t="str">
        <f t="shared" si="289"/>
        <v xml:space="preserve">Aceites lubricantes                                                    </v>
      </c>
      <c r="C2734" s="428" t="s">
        <v>1808</v>
      </c>
      <c r="D2734" s="579">
        <f>C_Lubricantes_Equipos</f>
        <v>0</v>
      </c>
      <c r="E2734" s="472"/>
      <c r="F2734" s="468">
        <f>IF(C2734="",0,D2725)</f>
        <v>0</v>
      </c>
      <c r="G2734" s="426">
        <f t="shared" si="290"/>
        <v>0</v>
      </c>
    </row>
    <row r="2735" spans="1:7" ht="16.5" customHeight="1" x14ac:dyDescent="0.2">
      <c r="A2735" s="578"/>
      <c r="B2735" s="418">
        <f t="shared" si="289"/>
        <v>0</v>
      </c>
      <c r="C2735" s="428"/>
      <c r="D2735" s="471"/>
      <c r="E2735" s="430"/>
      <c r="F2735" s="468">
        <f>IF(C2735="",0,D2725)</f>
        <v>0</v>
      </c>
      <c r="G2735" s="426">
        <f t="shared" si="290"/>
        <v>0</v>
      </c>
    </row>
    <row r="2736" spans="1:7" ht="16.5" customHeight="1" x14ac:dyDescent="0.2">
      <c r="A2736" s="578"/>
      <c r="B2736" s="418">
        <f t="shared" si="289"/>
        <v>0</v>
      </c>
      <c r="C2736" s="428"/>
      <c r="D2736" s="425"/>
      <c r="E2736" s="471"/>
      <c r="F2736" s="468">
        <f>IF(C2736="",0,D2725)</f>
        <v>0</v>
      </c>
      <c r="G2736" s="426">
        <f t="shared" si="290"/>
        <v>0</v>
      </c>
    </row>
    <row r="2737" spans="1:7" ht="16.5" customHeight="1" x14ac:dyDescent="0.2">
      <c r="A2737" s="578"/>
      <c r="B2737" s="418">
        <f t="shared" si="289"/>
        <v>0</v>
      </c>
      <c r="C2737" s="428"/>
      <c r="D2737" s="425"/>
      <c r="E2737" s="471"/>
      <c r="F2737" s="468">
        <f>IF(C2737="",0,D2725)</f>
        <v>0</v>
      </c>
      <c r="G2737" s="426">
        <f t="shared" si="290"/>
        <v>0</v>
      </c>
    </row>
    <row r="2738" spans="1:7" ht="16.5" customHeight="1" x14ac:dyDescent="0.2">
      <c r="A2738" s="578"/>
      <c r="B2738" s="418">
        <f t="shared" si="289"/>
        <v>0</v>
      </c>
      <c r="C2738" s="428"/>
      <c r="D2738" s="425"/>
      <c r="E2738" s="429"/>
      <c r="F2738" s="468">
        <f>IF(C2738="",0,D2725)</f>
        <v>0</v>
      </c>
      <c r="G2738" s="426">
        <f t="shared" si="290"/>
        <v>0</v>
      </c>
    </row>
    <row r="2739" spans="1:7" ht="16.5" customHeight="1" x14ac:dyDescent="0.2">
      <c r="A2739" s="578"/>
      <c r="B2739" s="418">
        <f t="shared" si="289"/>
        <v>0</v>
      </c>
      <c r="C2739" s="424"/>
      <c r="D2739" s="425"/>
      <c r="E2739" s="429"/>
      <c r="F2739" s="468">
        <f>IF(C2739="",0,D2725)</f>
        <v>0</v>
      </c>
      <c r="G2739" s="426">
        <f t="shared" si="290"/>
        <v>0</v>
      </c>
    </row>
    <row r="2740" spans="1:7" ht="16.5" customHeight="1" x14ac:dyDescent="0.2">
      <c r="A2740" s="169"/>
      <c r="B2740" s="156"/>
      <c r="C2740" s="160"/>
      <c r="D2740" s="156"/>
      <c r="E2740" s="157"/>
      <c r="F2740" s="166" t="s">
        <v>35</v>
      </c>
      <c r="G2740" s="431">
        <f>SUBTOTAL(9,G2730:G2739)</f>
        <v>0</v>
      </c>
    </row>
    <row r="2741" spans="1:7" ht="16.5" customHeight="1" x14ac:dyDescent="0.2">
      <c r="A2741" s="165"/>
      <c r="B2741" s="160"/>
      <c r="C2741" s="167" t="s">
        <v>821</v>
      </c>
      <c r="D2741" s="156"/>
      <c r="E2741" s="157"/>
      <c r="F2741" s="158"/>
      <c r="G2741" s="168"/>
    </row>
    <row r="2742" spans="1:7" ht="16.5" customHeight="1" x14ac:dyDescent="0.2">
      <c r="A2742" s="603" t="s">
        <v>681</v>
      </c>
      <c r="B2742" s="604"/>
      <c r="C2742" s="605" t="s">
        <v>0</v>
      </c>
      <c r="D2742" s="607" t="s">
        <v>32</v>
      </c>
      <c r="E2742" s="607" t="s">
        <v>1715</v>
      </c>
      <c r="F2742" s="609" t="s">
        <v>1054</v>
      </c>
      <c r="G2742" s="611" t="s">
        <v>34</v>
      </c>
    </row>
    <row r="2743" spans="1:7" ht="16.5" customHeight="1" x14ac:dyDescent="0.2">
      <c r="A2743" s="163" t="s">
        <v>682</v>
      </c>
      <c r="B2743" s="164" t="s">
        <v>683</v>
      </c>
      <c r="C2743" s="606"/>
      <c r="D2743" s="608"/>
      <c r="E2743" s="608"/>
      <c r="F2743" s="610"/>
      <c r="G2743" s="612"/>
    </row>
    <row r="2744" spans="1:7" ht="16.5" customHeight="1" x14ac:dyDescent="0.2">
      <c r="A2744" s="423" t="s">
        <v>1822</v>
      </c>
      <c r="B2744" s="418" t="str">
        <f t="shared" ref="B2744:B2750" si="291">IF(A2744=0,0,VLOOKUP(A2744,Tabla_Indices,2,FALSE))</f>
        <v>Oficial Especializado</v>
      </c>
      <c r="C2744" s="427" t="s">
        <v>1723</v>
      </c>
      <c r="D2744" s="425"/>
      <c r="E2744" s="429"/>
      <c r="F2744" s="419">
        <f>D2725</f>
        <v>0</v>
      </c>
      <c r="G2744" s="432">
        <f>IF(F2744=0,0,ROUND(D2744*E2744/F2744,2))</f>
        <v>0</v>
      </c>
    </row>
    <row r="2745" spans="1:7" ht="16.5" customHeight="1" x14ac:dyDescent="0.2">
      <c r="A2745" s="423" t="s">
        <v>1823</v>
      </c>
      <c r="B2745" s="418" t="str">
        <f t="shared" si="291"/>
        <v xml:space="preserve">Oficial </v>
      </c>
      <c r="C2745" s="424" t="s">
        <v>1724</v>
      </c>
      <c r="D2745" s="425"/>
      <c r="E2745" s="429"/>
      <c r="F2745" s="419">
        <f>D2725</f>
        <v>0</v>
      </c>
      <c r="G2745" s="432">
        <f t="shared" ref="G2745:G2750" si="292">IF(F2745=0,0,ROUND(D2745*E2745/F2745,2))</f>
        <v>0</v>
      </c>
    </row>
    <row r="2746" spans="1:7" ht="16.5" customHeight="1" x14ac:dyDescent="0.2">
      <c r="A2746" s="423" t="s">
        <v>1824</v>
      </c>
      <c r="B2746" s="418" t="str">
        <f t="shared" si="291"/>
        <v>Ayudante</v>
      </c>
      <c r="C2746" s="424" t="s">
        <v>1725</v>
      </c>
      <c r="D2746" s="425"/>
      <c r="E2746" s="429"/>
      <c r="F2746" s="419">
        <f>D2725</f>
        <v>0</v>
      </c>
      <c r="G2746" s="432">
        <f t="shared" si="292"/>
        <v>0</v>
      </c>
    </row>
    <row r="2747" spans="1:7" ht="16.5" customHeight="1" x14ac:dyDescent="0.2">
      <c r="A2747" s="423" t="s">
        <v>1824</v>
      </c>
      <c r="B2747" s="418" t="str">
        <f t="shared" si="291"/>
        <v>Ayudante</v>
      </c>
      <c r="C2747" s="424" t="s">
        <v>825</v>
      </c>
      <c r="D2747" s="425"/>
      <c r="E2747" s="429"/>
      <c r="F2747" s="419">
        <f>D2725</f>
        <v>0</v>
      </c>
      <c r="G2747" s="432">
        <f t="shared" si="292"/>
        <v>0</v>
      </c>
    </row>
    <row r="2748" spans="1:7" ht="16.5" customHeight="1" x14ac:dyDescent="0.2">
      <c r="A2748" s="423"/>
      <c r="B2748" s="418">
        <f t="shared" si="291"/>
        <v>0</v>
      </c>
      <c r="C2748" s="424"/>
      <c r="D2748" s="425"/>
      <c r="E2748" s="429"/>
      <c r="F2748" s="419"/>
      <c r="G2748" s="432">
        <f t="shared" si="292"/>
        <v>0</v>
      </c>
    </row>
    <row r="2749" spans="1:7" ht="16.5" customHeight="1" x14ac:dyDescent="0.2">
      <c r="A2749" s="423" t="s">
        <v>1825</v>
      </c>
      <c r="B2749" s="418" t="str">
        <f t="shared" si="291"/>
        <v>Sereno</v>
      </c>
      <c r="C2749" s="424" t="s">
        <v>1726</v>
      </c>
      <c r="D2749" s="433"/>
      <c r="E2749" s="571"/>
      <c r="F2749" s="419">
        <f>D2725</f>
        <v>0</v>
      </c>
      <c r="G2749" s="432">
        <f t="shared" si="292"/>
        <v>0</v>
      </c>
    </row>
    <row r="2750" spans="1:7" ht="16.5" customHeight="1" x14ac:dyDescent="0.2">
      <c r="A2750" s="423"/>
      <c r="B2750" s="418">
        <f t="shared" si="291"/>
        <v>0</v>
      </c>
      <c r="C2750" s="418"/>
      <c r="D2750" s="469"/>
      <c r="E2750" s="419"/>
      <c r="F2750" s="419">
        <f>D2725</f>
        <v>0</v>
      </c>
      <c r="G2750" s="432">
        <f t="shared" si="292"/>
        <v>0</v>
      </c>
    </row>
    <row r="2751" spans="1:7" ht="16.5" customHeight="1" x14ac:dyDescent="0.2">
      <c r="A2751" s="169"/>
      <c r="B2751" s="156"/>
      <c r="C2751" s="160"/>
      <c r="D2751" s="156"/>
      <c r="E2751" s="157"/>
      <c r="F2751" s="166" t="s">
        <v>36</v>
      </c>
      <c r="G2751" s="434">
        <f>SUBTOTAL(9,G2744:G2750)</f>
        <v>0</v>
      </c>
    </row>
    <row r="2752" spans="1:7" ht="16.5" customHeight="1" x14ac:dyDescent="0.2">
      <c r="A2752" s="165"/>
      <c r="B2752" s="160"/>
      <c r="C2752" s="167" t="s">
        <v>1705</v>
      </c>
      <c r="D2752" s="156"/>
      <c r="E2752" s="157"/>
      <c r="F2752" s="158"/>
      <c r="G2752" s="168"/>
    </row>
    <row r="2753" spans="1:7" ht="16.5" customHeight="1" x14ac:dyDescent="0.2">
      <c r="A2753" s="603" t="s">
        <v>681</v>
      </c>
      <c r="B2753" s="604"/>
      <c r="C2753" s="605" t="s">
        <v>0</v>
      </c>
      <c r="D2753" s="605" t="s">
        <v>31</v>
      </c>
      <c r="E2753" s="607" t="s">
        <v>32</v>
      </c>
      <c r="F2753" s="609" t="s">
        <v>33</v>
      </c>
      <c r="G2753" s="611" t="s">
        <v>34</v>
      </c>
    </row>
    <row r="2754" spans="1:7" ht="16.5" customHeight="1" x14ac:dyDescent="0.2">
      <c r="A2754" s="163" t="s">
        <v>682</v>
      </c>
      <c r="B2754" s="164" t="s">
        <v>683</v>
      </c>
      <c r="C2754" s="606"/>
      <c r="D2754" s="606"/>
      <c r="E2754" s="608"/>
      <c r="F2754" s="610"/>
      <c r="G2754" s="612"/>
    </row>
    <row r="2755" spans="1:7" ht="16.5" customHeight="1" x14ac:dyDescent="0.2">
      <c r="A2755" s="423"/>
      <c r="B2755" s="418">
        <f t="shared" ref="B2755:B2765" si="293">IF(A2755=0,0,VLOOKUP(A2755,Tabla_Indices,2,FALSE))</f>
        <v>0</v>
      </c>
      <c r="C2755" s="424"/>
      <c r="D2755" s="425"/>
      <c r="E2755" s="429"/>
      <c r="F2755" s="430"/>
      <c r="G2755" s="432">
        <f>ROUND(E2755*F2755,2)</f>
        <v>0</v>
      </c>
    </row>
    <row r="2756" spans="1:7" ht="16.5" customHeight="1" x14ac:dyDescent="0.2">
      <c r="A2756" s="423"/>
      <c r="B2756" s="418">
        <f t="shared" si="293"/>
        <v>0</v>
      </c>
      <c r="C2756" s="424"/>
      <c r="D2756" s="425"/>
      <c r="E2756" s="429"/>
      <c r="F2756" s="430"/>
      <c r="G2756" s="432">
        <f t="shared" ref="G2756:G2765" si="294">ROUND(E2756*F2756,2)</f>
        <v>0</v>
      </c>
    </row>
    <row r="2757" spans="1:7" ht="16.5" customHeight="1" x14ac:dyDescent="0.2">
      <c r="A2757" s="423"/>
      <c r="B2757" s="418">
        <f t="shared" si="293"/>
        <v>0</v>
      </c>
      <c r="C2757" s="424"/>
      <c r="D2757" s="425"/>
      <c r="E2757" s="429"/>
      <c r="F2757" s="430"/>
      <c r="G2757" s="432">
        <f t="shared" si="294"/>
        <v>0</v>
      </c>
    </row>
    <row r="2758" spans="1:7" ht="16.5" customHeight="1" x14ac:dyDescent="0.2">
      <c r="A2758" s="423"/>
      <c r="B2758" s="418">
        <f t="shared" si="293"/>
        <v>0</v>
      </c>
      <c r="C2758" s="424"/>
      <c r="D2758" s="425"/>
      <c r="E2758" s="429"/>
      <c r="F2758" s="430"/>
      <c r="G2758" s="432">
        <f t="shared" si="294"/>
        <v>0</v>
      </c>
    </row>
    <row r="2759" spans="1:7" ht="16.5" customHeight="1" x14ac:dyDescent="0.2">
      <c r="A2759" s="423"/>
      <c r="B2759" s="418">
        <f t="shared" si="293"/>
        <v>0</v>
      </c>
      <c r="C2759" s="424"/>
      <c r="D2759" s="425"/>
      <c r="E2759" s="429"/>
      <c r="F2759" s="430"/>
      <c r="G2759" s="432">
        <f t="shared" si="294"/>
        <v>0</v>
      </c>
    </row>
    <row r="2760" spans="1:7" ht="16.5" customHeight="1" x14ac:dyDescent="0.2">
      <c r="A2760" s="423"/>
      <c r="B2760" s="418">
        <f t="shared" si="293"/>
        <v>0</v>
      </c>
      <c r="C2760" s="424"/>
      <c r="D2760" s="425"/>
      <c r="E2760" s="435"/>
      <c r="F2760" s="430"/>
      <c r="G2760" s="432">
        <f t="shared" si="294"/>
        <v>0</v>
      </c>
    </row>
    <row r="2761" spans="1:7" ht="16.5" customHeight="1" x14ac:dyDescent="0.2">
      <c r="A2761" s="423"/>
      <c r="B2761" s="418">
        <f t="shared" si="293"/>
        <v>0</v>
      </c>
      <c r="C2761" s="424"/>
      <c r="D2761" s="425"/>
      <c r="E2761" s="429"/>
      <c r="F2761" s="430"/>
      <c r="G2761" s="432">
        <f t="shared" si="294"/>
        <v>0</v>
      </c>
    </row>
    <row r="2762" spans="1:7" ht="16.5" customHeight="1" x14ac:dyDescent="0.2">
      <c r="A2762" s="423"/>
      <c r="B2762" s="418">
        <f t="shared" si="293"/>
        <v>0</v>
      </c>
      <c r="C2762" s="424"/>
      <c r="D2762" s="425"/>
      <c r="E2762" s="429"/>
      <c r="F2762" s="430"/>
      <c r="G2762" s="432">
        <f t="shared" si="294"/>
        <v>0</v>
      </c>
    </row>
    <row r="2763" spans="1:7" ht="16.5" customHeight="1" x14ac:dyDescent="0.2">
      <c r="A2763" s="423"/>
      <c r="B2763" s="418">
        <f t="shared" si="293"/>
        <v>0</v>
      </c>
      <c r="C2763" s="424"/>
      <c r="D2763" s="425"/>
      <c r="E2763" s="429"/>
      <c r="F2763" s="430"/>
      <c r="G2763" s="432">
        <f t="shared" si="294"/>
        <v>0</v>
      </c>
    </row>
    <row r="2764" spans="1:7" ht="16.5" customHeight="1" x14ac:dyDescent="0.2">
      <c r="A2764" s="423"/>
      <c r="B2764" s="418">
        <f t="shared" si="293"/>
        <v>0</v>
      </c>
      <c r="C2764" s="424"/>
      <c r="D2764" s="425"/>
      <c r="E2764" s="429"/>
      <c r="F2764" s="430"/>
      <c r="G2764" s="432">
        <f t="shared" si="294"/>
        <v>0</v>
      </c>
    </row>
    <row r="2765" spans="1:7" ht="16.5" customHeight="1" x14ac:dyDescent="0.2">
      <c r="A2765" s="423"/>
      <c r="B2765" s="418">
        <f t="shared" si="293"/>
        <v>0</v>
      </c>
      <c r="C2765" s="424"/>
      <c r="D2765" s="425"/>
      <c r="E2765" s="429"/>
      <c r="F2765" s="430"/>
      <c r="G2765" s="432">
        <f t="shared" si="294"/>
        <v>0</v>
      </c>
    </row>
    <row r="2766" spans="1:7" ht="16.5" customHeight="1" x14ac:dyDescent="0.2">
      <c r="A2766" s="165"/>
      <c r="B2766" s="160"/>
      <c r="C2766" s="160"/>
      <c r="D2766" s="156"/>
      <c r="E2766" s="157"/>
      <c r="F2766" s="166" t="s">
        <v>37</v>
      </c>
      <c r="G2766" s="436">
        <f>SUBTOTAL(9,G2755:G2765)</f>
        <v>0</v>
      </c>
    </row>
    <row r="2767" spans="1:7" ht="16.5" customHeight="1" x14ac:dyDescent="0.2">
      <c r="A2767" s="165"/>
      <c r="B2767" s="160"/>
      <c r="C2767" s="167" t="s">
        <v>1706</v>
      </c>
      <c r="D2767" s="156"/>
      <c r="E2767" s="157"/>
      <c r="F2767" s="158"/>
      <c r="G2767" s="168"/>
    </row>
    <row r="2768" spans="1:7" ht="16.5" customHeight="1" x14ac:dyDescent="0.2">
      <c r="A2768" s="603" t="s">
        <v>681</v>
      </c>
      <c r="B2768" s="604"/>
      <c r="C2768" s="605" t="s">
        <v>0</v>
      </c>
      <c r="D2768" s="605" t="s">
        <v>31</v>
      </c>
      <c r="E2768" s="607" t="s">
        <v>32</v>
      </c>
      <c r="F2768" s="609" t="s">
        <v>33</v>
      </c>
      <c r="G2768" s="611" t="s">
        <v>34</v>
      </c>
    </row>
    <row r="2769" spans="1:7" ht="16.5" customHeight="1" x14ac:dyDescent="0.2">
      <c r="A2769" s="163" t="s">
        <v>682</v>
      </c>
      <c r="B2769" s="164" t="s">
        <v>683</v>
      </c>
      <c r="C2769" s="606"/>
      <c r="D2769" s="606"/>
      <c r="E2769" s="608"/>
      <c r="F2769" s="610"/>
      <c r="G2769" s="612"/>
    </row>
    <row r="2770" spans="1:7" ht="16.5" customHeight="1" x14ac:dyDescent="0.2">
      <c r="A2770" s="423"/>
      <c r="B2770" s="418">
        <f>IF(A2770=0,0,VLOOKUP(A2770,Tabla_Indices,2,FALSE))</f>
        <v>0</v>
      </c>
      <c r="C2770" s="424"/>
      <c r="D2770" s="425"/>
      <c r="E2770" s="429"/>
      <c r="F2770" s="430"/>
      <c r="G2770" s="432">
        <f>ROUND(E2770*F2770,2)</f>
        <v>0</v>
      </c>
    </row>
    <row r="2771" spans="1:7" ht="16.5" customHeight="1" x14ac:dyDescent="0.2">
      <c r="A2771" s="423"/>
      <c r="B2771" s="418">
        <f>IF(A2771=0,0,VLOOKUP(A2771,Tabla_Indices,2,FALSE))</f>
        <v>0</v>
      </c>
      <c r="C2771" s="424"/>
      <c r="D2771" s="425"/>
      <c r="E2771" s="435"/>
      <c r="F2771" s="430"/>
      <c r="G2771" s="432">
        <f t="shared" ref="G2771" si="295">ROUND(E2771*F2771,2)</f>
        <v>0</v>
      </c>
    </row>
    <row r="2772" spans="1:7" ht="16.5" customHeight="1" x14ac:dyDescent="0.2">
      <c r="A2772" s="165"/>
      <c r="B2772" s="160"/>
      <c r="C2772" s="160"/>
      <c r="D2772" s="156"/>
      <c r="E2772" s="157"/>
      <c r="F2772" s="166" t="s">
        <v>1707</v>
      </c>
      <c r="G2772" s="436">
        <f>SUBTOTAL(9,G2770:G2771)</f>
        <v>0</v>
      </c>
    </row>
    <row r="2773" spans="1:7" ht="16.5" customHeight="1" thickBot="1" x14ac:dyDescent="0.25">
      <c r="A2773" s="170"/>
      <c r="B2773" s="171"/>
      <c r="C2773" s="172"/>
      <c r="D2773" s="171"/>
      <c r="E2773" s="173"/>
      <c r="F2773" s="174"/>
      <c r="G2773" s="175"/>
    </row>
    <row r="2774" spans="1:7" ht="16.5" customHeight="1" thickBot="1" x14ac:dyDescent="0.25">
      <c r="A2774" s="202">
        <f>B2707</f>
        <v>37</v>
      </c>
      <c r="B2774" s="201">
        <f>C2707</f>
        <v>0</v>
      </c>
      <c r="C2774" s="225"/>
      <c r="D2774" s="225" t="s">
        <v>38</v>
      </c>
      <c r="E2774" s="226"/>
      <c r="F2774" s="437" t="str">
        <f>CONCATENATE("$/",G2707)</f>
        <v>$/0</v>
      </c>
      <c r="G2774" s="438">
        <f>SUBTOTAL(9,G2730:G2773)</f>
        <v>0</v>
      </c>
    </row>
    <row r="2775" spans="1:7" ht="16.5" customHeight="1" thickTop="1" thickBot="1" x14ac:dyDescent="0.25"/>
    <row r="2776" spans="1:7" ht="16.5" customHeight="1" thickTop="1" x14ac:dyDescent="0.2">
      <c r="A2776" s="613" t="s">
        <v>40</v>
      </c>
      <c r="B2776" s="614"/>
      <c r="C2776" s="614"/>
      <c r="D2776" s="614"/>
      <c r="E2776" s="614"/>
      <c r="F2776" s="614"/>
      <c r="G2776" s="615"/>
    </row>
    <row r="2777" spans="1:7" ht="16.5" customHeight="1" x14ac:dyDescent="0.2">
      <c r="A2777" s="146" t="s">
        <v>819</v>
      </c>
      <c r="B2777" s="147" t="str">
        <f>Comitente</f>
        <v>DIRECCIÓN PROVINCIAL DE VIALIDAD</v>
      </c>
      <c r="C2777" s="148"/>
      <c r="D2777" s="223"/>
      <c r="E2777" s="223"/>
      <c r="F2777" s="150"/>
      <c r="G2777" s="151"/>
    </row>
    <row r="2778" spans="1:7" ht="16.5" customHeight="1" x14ac:dyDescent="0.2">
      <c r="A2778" s="146" t="s">
        <v>820</v>
      </c>
      <c r="B2778" s="147">
        <f>Contratista</f>
        <v>0</v>
      </c>
      <c r="C2778" s="152"/>
      <c r="D2778" s="152"/>
      <c r="E2778" s="152"/>
      <c r="F2778" s="147"/>
      <c r="G2778" s="153"/>
    </row>
    <row r="2779" spans="1:7" ht="16.5" customHeight="1" x14ac:dyDescent="0.2">
      <c r="A2779" s="146" t="s">
        <v>28</v>
      </c>
      <c r="B2779" s="147">
        <f>Obra</f>
        <v>0</v>
      </c>
      <c r="C2779" s="152"/>
      <c r="D2779" s="152"/>
      <c r="E2779" s="152"/>
      <c r="F2779" s="147" t="s">
        <v>41</v>
      </c>
      <c r="G2779" s="153">
        <f>Fecha_Base</f>
        <v>0</v>
      </c>
    </row>
    <row r="2780" spans="1:7" ht="16.5" customHeight="1" x14ac:dyDescent="0.2">
      <c r="A2780" s="154" t="s">
        <v>818</v>
      </c>
      <c r="B2780" s="155">
        <f>Ubicación</f>
        <v>0</v>
      </c>
      <c r="C2780" s="155"/>
      <c r="D2780" s="156"/>
      <c r="E2780" s="157"/>
      <c r="F2780" s="158"/>
      <c r="G2780" s="159"/>
    </row>
    <row r="2781" spans="1:7" ht="16.5" customHeight="1" x14ac:dyDescent="0.2">
      <c r="A2781" s="154" t="s">
        <v>42</v>
      </c>
      <c r="B2781" s="470"/>
      <c r="C2781" s="160" t="str">
        <f>IF(B2781="","",VLOOKUP(B2781,Tabla_CyP,2,FALSE))</f>
        <v/>
      </c>
      <c r="E2781" s="157"/>
      <c r="F2781" s="158"/>
      <c r="G2781" s="159"/>
    </row>
    <row r="2782" spans="1:7" ht="16.5" customHeight="1" x14ac:dyDescent="0.2">
      <c r="A2782" s="154" t="s">
        <v>29</v>
      </c>
      <c r="B2782" s="570">
        <v>38</v>
      </c>
      <c r="C2782" s="160">
        <f>IF(B2782=0,"",VLOOKUP(B2782,Tabla_CyP,2,FALSE))</f>
        <v>0</v>
      </c>
      <c r="D2782" s="156"/>
      <c r="E2782" s="157"/>
      <c r="F2782" s="155" t="s">
        <v>30</v>
      </c>
      <c r="G2782" s="161">
        <f>IF(B2782=0,"",VLOOKUP(B2782,Tabla_CyP,4,FALSE))</f>
        <v>0</v>
      </c>
    </row>
    <row r="2783" spans="1:7" ht="16.5" customHeight="1" x14ac:dyDescent="0.2">
      <c r="A2783" s="154"/>
      <c r="B2783" s="155"/>
      <c r="C2783" s="160"/>
      <c r="D2783" s="156"/>
      <c r="E2783" s="157"/>
      <c r="F2783" s="160"/>
      <c r="G2783" s="162"/>
    </row>
    <row r="2784" spans="1:7" ht="16.5" customHeight="1" x14ac:dyDescent="0.2">
      <c r="A2784" s="412"/>
      <c r="B2784" s="149"/>
      <c r="C2784" s="413" t="s">
        <v>1695</v>
      </c>
      <c r="D2784" s="149"/>
      <c r="E2784" s="149"/>
      <c r="F2784" s="149"/>
      <c r="G2784" s="414"/>
    </row>
    <row r="2785" spans="1:7" ht="16.5" customHeight="1" x14ac:dyDescent="0.2">
      <c r="A2785" s="154"/>
      <c r="B2785" s="215"/>
      <c r="C2785" s="160"/>
      <c r="D2785" s="156"/>
      <c r="E2785" s="157"/>
      <c r="F2785" s="155"/>
      <c r="G2785" s="161"/>
    </row>
    <row r="2786" spans="1:7" ht="16.5" customHeight="1" x14ac:dyDescent="0.2">
      <c r="A2786" s="154"/>
      <c r="B2786" s="215"/>
      <c r="C2786" s="415" t="s">
        <v>1696</v>
      </c>
      <c r="D2786" s="416" t="s">
        <v>32</v>
      </c>
      <c r="E2786" s="416" t="s">
        <v>1697</v>
      </c>
      <c r="F2786" s="416" t="s">
        <v>1698</v>
      </c>
      <c r="G2786" s="417" t="s">
        <v>1699</v>
      </c>
    </row>
    <row r="2787" spans="1:7" ht="16.5" customHeight="1" x14ac:dyDescent="0.2">
      <c r="A2787" s="154"/>
      <c r="B2787" s="215"/>
      <c r="C2787" s="424"/>
      <c r="D2787" s="429"/>
      <c r="E2787" s="467"/>
      <c r="F2787" s="430"/>
      <c r="G2787" s="420">
        <f>ROUND(D2787*F2787,2)</f>
        <v>0</v>
      </c>
    </row>
    <row r="2788" spans="1:7" ht="16.5" customHeight="1" x14ac:dyDescent="0.2">
      <c r="A2788" s="154"/>
      <c r="B2788" s="215"/>
      <c r="C2788" s="424"/>
      <c r="D2788" s="429"/>
      <c r="E2788" s="467"/>
      <c r="F2788" s="430"/>
      <c r="G2788" s="420">
        <f>ROUND(D2788*F2788,2)</f>
        <v>0</v>
      </c>
    </row>
    <row r="2789" spans="1:7" ht="16.5" customHeight="1" x14ac:dyDescent="0.2">
      <c r="A2789" s="154"/>
      <c r="B2789" s="215"/>
      <c r="C2789" s="424"/>
      <c r="D2789" s="429"/>
      <c r="E2789" s="467"/>
      <c r="F2789" s="430"/>
      <c r="G2789" s="420">
        <f>ROUND(D2789*F2789,2)</f>
        <v>0</v>
      </c>
    </row>
    <row r="2790" spans="1:7" ht="16.5" customHeight="1" x14ac:dyDescent="0.2">
      <c r="A2790" s="154"/>
      <c r="B2790" s="215"/>
      <c r="C2790" s="424"/>
      <c r="D2790" s="429"/>
      <c r="E2790" s="467"/>
      <c r="F2790" s="430"/>
      <c r="G2790" s="420">
        <f>ROUND(D2790*F2790,2)</f>
        <v>0</v>
      </c>
    </row>
    <row r="2791" spans="1:7" ht="16.5" customHeight="1" x14ac:dyDescent="0.2">
      <c r="A2791" s="154"/>
      <c r="B2791" s="215"/>
      <c r="C2791" s="424"/>
      <c r="D2791" s="429"/>
      <c r="E2791" s="467"/>
      <c r="F2791" s="430"/>
      <c r="G2791" s="420">
        <f t="shared" ref="G2791:G2796" si="296">ROUND(D2791*F2791,2)</f>
        <v>0</v>
      </c>
    </row>
    <row r="2792" spans="1:7" ht="16.5" customHeight="1" x14ac:dyDescent="0.2">
      <c r="A2792" s="154"/>
      <c r="B2792" s="215"/>
      <c r="C2792" s="424"/>
      <c r="D2792" s="429"/>
      <c r="E2792" s="467"/>
      <c r="F2792" s="430"/>
      <c r="G2792" s="420">
        <f t="shared" si="296"/>
        <v>0</v>
      </c>
    </row>
    <row r="2793" spans="1:7" ht="16.5" customHeight="1" x14ac:dyDescent="0.2">
      <c r="A2793" s="154"/>
      <c r="B2793" s="215"/>
      <c r="C2793" s="424"/>
      <c r="D2793" s="429"/>
      <c r="E2793" s="467"/>
      <c r="F2793" s="430"/>
      <c r="G2793" s="420">
        <f t="shared" si="296"/>
        <v>0</v>
      </c>
    </row>
    <row r="2794" spans="1:7" ht="16.5" customHeight="1" x14ac:dyDescent="0.2">
      <c r="A2794" s="154"/>
      <c r="B2794" s="215"/>
      <c r="C2794" s="424"/>
      <c r="D2794" s="429"/>
      <c r="E2794" s="467"/>
      <c r="F2794" s="430"/>
      <c r="G2794" s="420">
        <f t="shared" si="296"/>
        <v>0</v>
      </c>
    </row>
    <row r="2795" spans="1:7" ht="16.5" customHeight="1" x14ac:dyDescent="0.2">
      <c r="A2795" s="154"/>
      <c r="B2795" s="215"/>
      <c r="C2795" s="424"/>
      <c r="D2795" s="429"/>
      <c r="E2795" s="467"/>
      <c r="F2795" s="430"/>
      <c r="G2795" s="420">
        <f t="shared" si="296"/>
        <v>0</v>
      </c>
    </row>
    <row r="2796" spans="1:7" ht="16.5" customHeight="1" x14ac:dyDescent="0.2">
      <c r="A2796" s="154"/>
      <c r="B2796" s="215"/>
      <c r="C2796" s="424"/>
      <c r="D2796" s="429"/>
      <c r="E2796" s="467"/>
      <c r="F2796" s="430"/>
      <c r="G2796" s="420">
        <f t="shared" si="296"/>
        <v>0</v>
      </c>
    </row>
    <row r="2797" spans="1:7" ht="16.5" customHeight="1" thickBot="1" x14ac:dyDescent="0.25">
      <c r="A2797" s="154"/>
      <c r="B2797" s="215"/>
      <c r="C2797" s="160"/>
      <c r="E2797" s="222"/>
      <c r="F2797" s="155"/>
      <c r="G2797" s="161"/>
    </row>
    <row r="2798" spans="1:7" ht="16.5" customHeight="1" thickBot="1" x14ac:dyDescent="0.25">
      <c r="A2798" s="154"/>
      <c r="C2798" s="421" t="s">
        <v>1700</v>
      </c>
      <c r="E2798" s="222">
        <f>SUMPRODUCT(D2787:D2796,E2787:E2796)</f>
        <v>0</v>
      </c>
      <c r="F2798" s="155" t="s">
        <v>1701</v>
      </c>
      <c r="G2798" s="422">
        <f>SUM(G2787:G2796)</f>
        <v>0</v>
      </c>
    </row>
    <row r="2799" spans="1:7" ht="16.5" customHeight="1" x14ac:dyDescent="0.2">
      <c r="A2799" s="154"/>
      <c r="B2799" s="215"/>
      <c r="C2799" s="421"/>
      <c r="D2799" s="222"/>
      <c r="E2799" s="157"/>
      <c r="F2799" s="155"/>
      <c r="G2799" s="224"/>
    </row>
    <row r="2800" spans="1:7" ht="16.5" customHeight="1" x14ac:dyDescent="0.2">
      <c r="A2800" s="154"/>
      <c r="B2800" s="215"/>
      <c r="C2800" s="155" t="s">
        <v>1702</v>
      </c>
      <c r="D2800" s="425"/>
      <c r="E2800" s="559" t="str">
        <f>CONCATENATE(G2782,"/día")</f>
        <v>0/día</v>
      </c>
      <c r="F2800" s="155"/>
      <c r="G2800" s="161"/>
    </row>
    <row r="2801" spans="1:7" ht="16.5" customHeight="1" x14ac:dyDescent="0.2">
      <c r="A2801" s="154"/>
      <c r="B2801" s="215"/>
      <c r="C2801" s="160"/>
      <c r="D2801" s="156"/>
      <c r="E2801" s="157"/>
      <c r="F2801" s="155"/>
      <c r="G2801" s="161"/>
    </row>
    <row r="2802" spans="1:7" ht="16.5" customHeight="1" x14ac:dyDescent="0.2">
      <c r="A2802" s="603" t="s">
        <v>681</v>
      </c>
      <c r="B2802" s="604"/>
      <c r="C2802" s="605" t="s">
        <v>0</v>
      </c>
      <c r="D2802" s="607" t="s">
        <v>1703</v>
      </c>
      <c r="E2802" s="607" t="s">
        <v>1715</v>
      </c>
      <c r="F2802" s="609" t="s">
        <v>1054</v>
      </c>
      <c r="G2802" s="611" t="s">
        <v>34</v>
      </c>
    </row>
    <row r="2803" spans="1:7" ht="16.5" customHeight="1" x14ac:dyDescent="0.2">
      <c r="A2803" s="163" t="s">
        <v>682</v>
      </c>
      <c r="B2803" s="164" t="s">
        <v>683</v>
      </c>
      <c r="C2803" s="606"/>
      <c r="D2803" s="608"/>
      <c r="E2803" s="608"/>
      <c r="F2803" s="610"/>
      <c r="G2803" s="612"/>
    </row>
    <row r="2804" spans="1:7" ht="16.5" customHeight="1" x14ac:dyDescent="0.2">
      <c r="A2804" s="165"/>
      <c r="B2804" s="160"/>
      <c r="C2804" s="167" t="s">
        <v>1704</v>
      </c>
      <c r="D2804" s="157"/>
      <c r="E2804" s="157"/>
      <c r="F2804" s="160"/>
      <c r="G2804" s="168"/>
    </row>
    <row r="2805" spans="1:7" ht="16.5" customHeight="1" x14ac:dyDescent="0.2">
      <c r="A2805" s="578" t="s">
        <v>1806</v>
      </c>
      <c r="B2805" s="418" t="str">
        <f t="shared" ref="B2805:B2814" si="297">IF(A2805=0,0,VLOOKUP(A2805,Tabla_Indices,2,FALSE))</f>
        <v>Equipo - Amortización de equipo</v>
      </c>
      <c r="C2805" s="424" t="s">
        <v>1821</v>
      </c>
      <c r="D2805" s="579">
        <f>C_Amortización_Equipo</f>
        <v>0</v>
      </c>
      <c r="E2805" s="472"/>
      <c r="F2805" s="468">
        <f>IF(C2805="",0,D2800)</f>
        <v>0</v>
      </c>
      <c r="G2805" s="426">
        <f>IF(F2805=0,0,ROUND(E2805/F2805,2))</f>
        <v>0</v>
      </c>
    </row>
    <row r="2806" spans="1:7" ht="16.5" customHeight="1" x14ac:dyDescent="0.2">
      <c r="A2806" s="578" t="s">
        <v>1806</v>
      </c>
      <c r="B2806" s="418" t="str">
        <f t="shared" si="297"/>
        <v>Equipo - Amortización de equipo</v>
      </c>
      <c r="C2806" s="424" t="s">
        <v>1811</v>
      </c>
      <c r="D2806" s="579">
        <f>C_Interés_Equipo</f>
        <v>0</v>
      </c>
      <c r="E2806" s="472"/>
      <c r="F2806" s="468">
        <f>IF(C2806="",0,D2800)</f>
        <v>0</v>
      </c>
      <c r="G2806" s="426">
        <f t="shared" ref="G2806:G2814" si="298">IF(F2806=0,0,ROUND(E2806/F2806,2))</f>
        <v>0</v>
      </c>
    </row>
    <row r="2807" spans="1:7" ht="16.5" customHeight="1" x14ac:dyDescent="0.2">
      <c r="A2807" s="578" t="s">
        <v>1807</v>
      </c>
      <c r="B2807" s="418" t="str">
        <f t="shared" si="297"/>
        <v xml:space="preserve">Accesorios y repuestos para máquinas de uso especial                 </v>
      </c>
      <c r="C2807" s="428" t="s">
        <v>1721</v>
      </c>
      <c r="D2807" s="579">
        <f>C_Reparaciones_Repuestos_Equipos</f>
        <v>0</v>
      </c>
      <c r="E2807" s="472"/>
      <c r="F2807" s="468">
        <f>IF(C2807="",0,D2800)</f>
        <v>0</v>
      </c>
      <c r="G2807" s="426">
        <f t="shared" si="298"/>
        <v>0</v>
      </c>
    </row>
    <row r="2808" spans="1:7" ht="16.5" customHeight="1" x14ac:dyDescent="0.2">
      <c r="A2808" s="578" t="s">
        <v>1809</v>
      </c>
      <c r="B2808" s="418" t="str">
        <f t="shared" si="297"/>
        <v xml:space="preserve">Gas oil                                                                </v>
      </c>
      <c r="C2808" s="428" t="s">
        <v>982</v>
      </c>
      <c r="D2808" s="579">
        <f>C_Combustible_Equipos</f>
        <v>0</v>
      </c>
      <c r="E2808" s="472"/>
      <c r="F2808" s="468">
        <f>IF(C2808="",0,D2800)</f>
        <v>0</v>
      </c>
      <c r="G2808" s="426">
        <f t="shared" si="298"/>
        <v>0</v>
      </c>
    </row>
    <row r="2809" spans="1:7" ht="16.5" customHeight="1" x14ac:dyDescent="0.2">
      <c r="A2809" s="578" t="s">
        <v>1810</v>
      </c>
      <c r="B2809" s="418" t="str">
        <f t="shared" si="297"/>
        <v xml:space="preserve">Aceites lubricantes                                                    </v>
      </c>
      <c r="C2809" s="428" t="s">
        <v>1808</v>
      </c>
      <c r="D2809" s="579">
        <f>C_Lubricantes_Equipos</f>
        <v>0</v>
      </c>
      <c r="E2809" s="472"/>
      <c r="F2809" s="468">
        <f>IF(C2809="",0,D2800)</f>
        <v>0</v>
      </c>
      <c r="G2809" s="426">
        <f t="shared" si="298"/>
        <v>0</v>
      </c>
    </row>
    <row r="2810" spans="1:7" ht="16.5" customHeight="1" x14ac:dyDescent="0.2">
      <c r="A2810" s="578"/>
      <c r="B2810" s="418">
        <f t="shared" si="297"/>
        <v>0</v>
      </c>
      <c r="C2810" s="428"/>
      <c r="D2810" s="471"/>
      <c r="E2810" s="430"/>
      <c r="F2810" s="468">
        <f>IF(C2810="",0,D2800)</f>
        <v>0</v>
      </c>
      <c r="G2810" s="426">
        <f t="shared" si="298"/>
        <v>0</v>
      </c>
    </row>
    <row r="2811" spans="1:7" ht="16.5" customHeight="1" x14ac:dyDescent="0.2">
      <c r="A2811" s="578"/>
      <c r="B2811" s="418">
        <f t="shared" si="297"/>
        <v>0</v>
      </c>
      <c r="C2811" s="428"/>
      <c r="D2811" s="425"/>
      <c r="E2811" s="471"/>
      <c r="F2811" s="468">
        <f>IF(C2811="",0,D2800)</f>
        <v>0</v>
      </c>
      <c r="G2811" s="426">
        <f t="shared" si="298"/>
        <v>0</v>
      </c>
    </row>
    <row r="2812" spans="1:7" ht="16.5" customHeight="1" x14ac:dyDescent="0.2">
      <c r="A2812" s="578"/>
      <c r="B2812" s="418">
        <f t="shared" si="297"/>
        <v>0</v>
      </c>
      <c r="C2812" s="428"/>
      <c r="D2812" s="425"/>
      <c r="E2812" s="471"/>
      <c r="F2812" s="468">
        <f>IF(C2812="",0,D2800)</f>
        <v>0</v>
      </c>
      <c r="G2812" s="426">
        <f t="shared" si="298"/>
        <v>0</v>
      </c>
    </row>
    <row r="2813" spans="1:7" ht="16.5" customHeight="1" x14ac:dyDescent="0.2">
      <c r="A2813" s="578"/>
      <c r="B2813" s="418">
        <f t="shared" si="297"/>
        <v>0</v>
      </c>
      <c r="C2813" s="428"/>
      <c r="D2813" s="425"/>
      <c r="E2813" s="429"/>
      <c r="F2813" s="468">
        <f>IF(C2813="",0,D2800)</f>
        <v>0</v>
      </c>
      <c r="G2813" s="426">
        <f t="shared" si="298"/>
        <v>0</v>
      </c>
    </row>
    <row r="2814" spans="1:7" ht="16.5" customHeight="1" x14ac:dyDescent="0.2">
      <c r="A2814" s="578"/>
      <c r="B2814" s="418">
        <f t="shared" si="297"/>
        <v>0</v>
      </c>
      <c r="C2814" s="424"/>
      <c r="D2814" s="425"/>
      <c r="E2814" s="429"/>
      <c r="F2814" s="468">
        <f>IF(C2814="",0,D2800)</f>
        <v>0</v>
      </c>
      <c r="G2814" s="426">
        <f t="shared" si="298"/>
        <v>0</v>
      </c>
    </row>
    <row r="2815" spans="1:7" ht="16.5" customHeight="1" x14ac:dyDescent="0.2">
      <c r="A2815" s="169"/>
      <c r="B2815" s="156"/>
      <c r="C2815" s="160"/>
      <c r="D2815" s="156"/>
      <c r="E2815" s="157"/>
      <c r="F2815" s="166" t="s">
        <v>35</v>
      </c>
      <c r="G2815" s="431">
        <f>SUBTOTAL(9,G2805:G2814)</f>
        <v>0</v>
      </c>
    </row>
    <row r="2816" spans="1:7" ht="16.5" customHeight="1" x14ac:dyDescent="0.2">
      <c r="A2816" s="165"/>
      <c r="B2816" s="160"/>
      <c r="C2816" s="167" t="s">
        <v>821</v>
      </c>
      <c r="D2816" s="156"/>
      <c r="E2816" s="157"/>
      <c r="F2816" s="158"/>
      <c r="G2816" s="168"/>
    </row>
    <row r="2817" spans="1:7" ht="16.5" customHeight="1" x14ac:dyDescent="0.2">
      <c r="A2817" s="603" t="s">
        <v>681</v>
      </c>
      <c r="B2817" s="604"/>
      <c r="C2817" s="605" t="s">
        <v>0</v>
      </c>
      <c r="D2817" s="607" t="s">
        <v>32</v>
      </c>
      <c r="E2817" s="607" t="s">
        <v>1715</v>
      </c>
      <c r="F2817" s="609" t="s">
        <v>1054</v>
      </c>
      <c r="G2817" s="611" t="s">
        <v>34</v>
      </c>
    </row>
    <row r="2818" spans="1:7" ht="16.5" customHeight="1" x14ac:dyDescent="0.2">
      <c r="A2818" s="163" t="s">
        <v>682</v>
      </c>
      <c r="B2818" s="164" t="s">
        <v>683</v>
      </c>
      <c r="C2818" s="606"/>
      <c r="D2818" s="608"/>
      <c r="E2818" s="608"/>
      <c r="F2818" s="610"/>
      <c r="G2818" s="612"/>
    </row>
    <row r="2819" spans="1:7" ht="16.5" customHeight="1" x14ac:dyDescent="0.2">
      <c r="A2819" s="423" t="s">
        <v>1822</v>
      </c>
      <c r="B2819" s="418" t="str">
        <f t="shared" ref="B2819:B2825" si="299">IF(A2819=0,0,VLOOKUP(A2819,Tabla_Indices,2,FALSE))</f>
        <v>Oficial Especializado</v>
      </c>
      <c r="C2819" s="427" t="s">
        <v>1723</v>
      </c>
      <c r="D2819" s="425"/>
      <c r="E2819" s="429"/>
      <c r="F2819" s="419">
        <f>D2800</f>
        <v>0</v>
      </c>
      <c r="G2819" s="432">
        <f>IF(F2819=0,0,ROUND(D2819*E2819/F2819,2))</f>
        <v>0</v>
      </c>
    </row>
    <row r="2820" spans="1:7" ht="16.5" customHeight="1" x14ac:dyDescent="0.2">
      <c r="A2820" s="423" t="s">
        <v>1823</v>
      </c>
      <c r="B2820" s="418" t="str">
        <f t="shared" si="299"/>
        <v xml:space="preserve">Oficial </v>
      </c>
      <c r="C2820" s="424" t="s">
        <v>1724</v>
      </c>
      <c r="D2820" s="425"/>
      <c r="E2820" s="429"/>
      <c r="F2820" s="419">
        <f>D2800</f>
        <v>0</v>
      </c>
      <c r="G2820" s="432">
        <f t="shared" ref="G2820:G2825" si="300">IF(F2820=0,0,ROUND(D2820*E2820/F2820,2))</f>
        <v>0</v>
      </c>
    </row>
    <row r="2821" spans="1:7" ht="16.5" customHeight="1" x14ac:dyDescent="0.2">
      <c r="A2821" s="423" t="s">
        <v>1824</v>
      </c>
      <c r="B2821" s="418" t="str">
        <f t="shared" si="299"/>
        <v>Ayudante</v>
      </c>
      <c r="C2821" s="424" t="s">
        <v>1725</v>
      </c>
      <c r="D2821" s="425"/>
      <c r="E2821" s="429"/>
      <c r="F2821" s="419">
        <f>D2800</f>
        <v>0</v>
      </c>
      <c r="G2821" s="432">
        <f t="shared" si="300"/>
        <v>0</v>
      </c>
    </row>
    <row r="2822" spans="1:7" ht="16.5" customHeight="1" x14ac:dyDescent="0.2">
      <c r="A2822" s="423" t="s">
        <v>1824</v>
      </c>
      <c r="B2822" s="418" t="str">
        <f t="shared" si="299"/>
        <v>Ayudante</v>
      </c>
      <c r="C2822" s="424" t="s">
        <v>825</v>
      </c>
      <c r="D2822" s="425"/>
      <c r="E2822" s="429"/>
      <c r="F2822" s="419">
        <f>D2800</f>
        <v>0</v>
      </c>
      <c r="G2822" s="432">
        <f t="shared" si="300"/>
        <v>0</v>
      </c>
    </row>
    <row r="2823" spans="1:7" ht="16.5" customHeight="1" x14ac:dyDescent="0.2">
      <c r="A2823" s="423"/>
      <c r="B2823" s="418">
        <f t="shared" si="299"/>
        <v>0</v>
      </c>
      <c r="C2823" s="424"/>
      <c r="D2823" s="425"/>
      <c r="E2823" s="429"/>
      <c r="F2823" s="419"/>
      <c r="G2823" s="432">
        <f t="shared" si="300"/>
        <v>0</v>
      </c>
    </row>
    <row r="2824" spans="1:7" ht="16.5" customHeight="1" x14ac:dyDescent="0.2">
      <c r="A2824" s="423" t="s">
        <v>1825</v>
      </c>
      <c r="B2824" s="418" t="str">
        <f t="shared" si="299"/>
        <v>Sereno</v>
      </c>
      <c r="C2824" s="424" t="s">
        <v>1726</v>
      </c>
      <c r="D2824" s="433"/>
      <c r="E2824" s="571"/>
      <c r="F2824" s="419">
        <f>D2800</f>
        <v>0</v>
      </c>
      <c r="G2824" s="432">
        <f t="shared" si="300"/>
        <v>0</v>
      </c>
    </row>
    <row r="2825" spans="1:7" ht="16.5" customHeight="1" x14ac:dyDescent="0.2">
      <c r="A2825" s="423"/>
      <c r="B2825" s="418">
        <f t="shared" si="299"/>
        <v>0</v>
      </c>
      <c r="C2825" s="418"/>
      <c r="D2825" s="469"/>
      <c r="E2825" s="419"/>
      <c r="F2825" s="419">
        <f>D2800</f>
        <v>0</v>
      </c>
      <c r="G2825" s="432">
        <f t="shared" si="300"/>
        <v>0</v>
      </c>
    </row>
    <row r="2826" spans="1:7" ht="16.5" customHeight="1" x14ac:dyDescent="0.2">
      <c r="A2826" s="169"/>
      <c r="B2826" s="156"/>
      <c r="C2826" s="160"/>
      <c r="D2826" s="156"/>
      <c r="E2826" s="157"/>
      <c r="F2826" s="166" t="s">
        <v>36</v>
      </c>
      <c r="G2826" s="434">
        <f>SUBTOTAL(9,G2819:G2825)</f>
        <v>0</v>
      </c>
    </row>
    <row r="2827" spans="1:7" ht="16.5" customHeight="1" x14ac:dyDescent="0.2">
      <c r="A2827" s="165"/>
      <c r="B2827" s="160"/>
      <c r="C2827" s="167" t="s">
        <v>1705</v>
      </c>
      <c r="D2827" s="156"/>
      <c r="E2827" s="157"/>
      <c r="F2827" s="158"/>
      <c r="G2827" s="168"/>
    </row>
    <row r="2828" spans="1:7" ht="16.5" customHeight="1" x14ac:dyDescent="0.2">
      <c r="A2828" s="603" t="s">
        <v>681</v>
      </c>
      <c r="B2828" s="604"/>
      <c r="C2828" s="605" t="s">
        <v>0</v>
      </c>
      <c r="D2828" s="605" t="s">
        <v>31</v>
      </c>
      <c r="E2828" s="607" t="s">
        <v>32</v>
      </c>
      <c r="F2828" s="609" t="s">
        <v>33</v>
      </c>
      <c r="G2828" s="611" t="s">
        <v>34</v>
      </c>
    </row>
    <row r="2829" spans="1:7" ht="16.5" customHeight="1" x14ac:dyDescent="0.2">
      <c r="A2829" s="163" t="s">
        <v>682</v>
      </c>
      <c r="B2829" s="164" t="s">
        <v>683</v>
      </c>
      <c r="C2829" s="606"/>
      <c r="D2829" s="606"/>
      <c r="E2829" s="608"/>
      <c r="F2829" s="610"/>
      <c r="G2829" s="612"/>
    </row>
    <row r="2830" spans="1:7" ht="16.5" customHeight="1" x14ac:dyDescent="0.2">
      <c r="A2830" s="423"/>
      <c r="B2830" s="418">
        <f t="shared" ref="B2830:B2840" si="301">IF(A2830=0,0,VLOOKUP(A2830,Tabla_Indices,2,FALSE))</f>
        <v>0</v>
      </c>
      <c r="C2830" s="424"/>
      <c r="D2830" s="425"/>
      <c r="E2830" s="429"/>
      <c r="F2830" s="430"/>
      <c r="G2830" s="432">
        <f>ROUND(E2830*F2830,2)</f>
        <v>0</v>
      </c>
    </row>
    <row r="2831" spans="1:7" ht="16.5" customHeight="1" x14ac:dyDescent="0.2">
      <c r="A2831" s="423"/>
      <c r="B2831" s="418">
        <f t="shared" si="301"/>
        <v>0</v>
      </c>
      <c r="C2831" s="424"/>
      <c r="D2831" s="425"/>
      <c r="E2831" s="429"/>
      <c r="F2831" s="430"/>
      <c r="G2831" s="432">
        <f t="shared" ref="G2831:G2840" si="302">ROUND(E2831*F2831,2)</f>
        <v>0</v>
      </c>
    </row>
    <row r="2832" spans="1:7" ht="16.5" customHeight="1" x14ac:dyDescent="0.2">
      <c r="A2832" s="423"/>
      <c r="B2832" s="418">
        <f t="shared" si="301"/>
        <v>0</v>
      </c>
      <c r="C2832" s="424"/>
      <c r="D2832" s="425"/>
      <c r="E2832" s="429"/>
      <c r="F2832" s="430"/>
      <c r="G2832" s="432">
        <f t="shared" si="302"/>
        <v>0</v>
      </c>
    </row>
    <row r="2833" spans="1:7" ht="16.5" customHeight="1" x14ac:dyDescent="0.2">
      <c r="A2833" s="423"/>
      <c r="B2833" s="418">
        <f t="shared" si="301"/>
        <v>0</v>
      </c>
      <c r="C2833" s="424"/>
      <c r="D2833" s="425"/>
      <c r="E2833" s="429"/>
      <c r="F2833" s="430"/>
      <c r="G2833" s="432">
        <f t="shared" si="302"/>
        <v>0</v>
      </c>
    </row>
    <row r="2834" spans="1:7" ht="16.5" customHeight="1" x14ac:dyDescent="0.2">
      <c r="A2834" s="423"/>
      <c r="B2834" s="418">
        <f t="shared" si="301"/>
        <v>0</v>
      </c>
      <c r="C2834" s="424"/>
      <c r="D2834" s="425"/>
      <c r="E2834" s="429"/>
      <c r="F2834" s="430"/>
      <c r="G2834" s="432">
        <f t="shared" si="302"/>
        <v>0</v>
      </c>
    </row>
    <row r="2835" spans="1:7" ht="16.5" customHeight="1" x14ac:dyDescent="0.2">
      <c r="A2835" s="423"/>
      <c r="B2835" s="418">
        <f t="shared" si="301"/>
        <v>0</v>
      </c>
      <c r="C2835" s="424"/>
      <c r="D2835" s="425"/>
      <c r="E2835" s="435"/>
      <c r="F2835" s="430"/>
      <c r="G2835" s="432">
        <f t="shared" si="302"/>
        <v>0</v>
      </c>
    </row>
    <row r="2836" spans="1:7" ht="16.5" customHeight="1" x14ac:dyDescent="0.2">
      <c r="A2836" s="423"/>
      <c r="B2836" s="418">
        <f t="shared" si="301"/>
        <v>0</v>
      </c>
      <c r="C2836" s="424"/>
      <c r="D2836" s="425"/>
      <c r="E2836" s="429"/>
      <c r="F2836" s="430"/>
      <c r="G2836" s="432">
        <f t="shared" si="302"/>
        <v>0</v>
      </c>
    </row>
    <row r="2837" spans="1:7" ht="16.5" customHeight="1" x14ac:dyDescent="0.2">
      <c r="A2837" s="423"/>
      <c r="B2837" s="418">
        <f t="shared" si="301"/>
        <v>0</v>
      </c>
      <c r="C2837" s="424"/>
      <c r="D2837" s="425"/>
      <c r="E2837" s="429"/>
      <c r="F2837" s="430"/>
      <c r="G2837" s="432">
        <f t="shared" si="302"/>
        <v>0</v>
      </c>
    </row>
    <row r="2838" spans="1:7" ht="16.5" customHeight="1" x14ac:dyDescent="0.2">
      <c r="A2838" s="423"/>
      <c r="B2838" s="418">
        <f t="shared" si="301"/>
        <v>0</v>
      </c>
      <c r="C2838" s="424"/>
      <c r="D2838" s="425"/>
      <c r="E2838" s="429"/>
      <c r="F2838" s="430"/>
      <c r="G2838" s="432">
        <f t="shared" si="302"/>
        <v>0</v>
      </c>
    </row>
    <row r="2839" spans="1:7" ht="16.5" customHeight="1" x14ac:dyDescent="0.2">
      <c r="A2839" s="423"/>
      <c r="B2839" s="418">
        <f t="shared" si="301"/>
        <v>0</v>
      </c>
      <c r="C2839" s="424"/>
      <c r="D2839" s="425"/>
      <c r="E2839" s="429"/>
      <c r="F2839" s="430"/>
      <c r="G2839" s="432">
        <f t="shared" si="302"/>
        <v>0</v>
      </c>
    </row>
    <row r="2840" spans="1:7" ht="16.5" customHeight="1" x14ac:dyDescent="0.2">
      <c r="A2840" s="423"/>
      <c r="B2840" s="418">
        <f t="shared" si="301"/>
        <v>0</v>
      </c>
      <c r="C2840" s="424"/>
      <c r="D2840" s="425"/>
      <c r="E2840" s="429"/>
      <c r="F2840" s="430"/>
      <c r="G2840" s="432">
        <f t="shared" si="302"/>
        <v>0</v>
      </c>
    </row>
    <row r="2841" spans="1:7" ht="16.5" customHeight="1" x14ac:dyDescent="0.2">
      <c r="A2841" s="165"/>
      <c r="B2841" s="160"/>
      <c r="C2841" s="160"/>
      <c r="D2841" s="156"/>
      <c r="E2841" s="157"/>
      <c r="F2841" s="166" t="s">
        <v>37</v>
      </c>
      <c r="G2841" s="436">
        <f>SUBTOTAL(9,G2830:G2840)</f>
        <v>0</v>
      </c>
    </row>
    <row r="2842" spans="1:7" ht="16.5" customHeight="1" x14ac:dyDescent="0.2">
      <c r="A2842" s="165"/>
      <c r="B2842" s="160"/>
      <c r="C2842" s="167" t="s">
        <v>1706</v>
      </c>
      <c r="D2842" s="156"/>
      <c r="E2842" s="157"/>
      <c r="F2842" s="158"/>
      <c r="G2842" s="168"/>
    </row>
    <row r="2843" spans="1:7" ht="16.5" customHeight="1" x14ac:dyDescent="0.2">
      <c r="A2843" s="603" t="s">
        <v>681</v>
      </c>
      <c r="B2843" s="604"/>
      <c r="C2843" s="605" t="s">
        <v>0</v>
      </c>
      <c r="D2843" s="605" t="s">
        <v>31</v>
      </c>
      <c r="E2843" s="607" t="s">
        <v>32</v>
      </c>
      <c r="F2843" s="609" t="s">
        <v>33</v>
      </c>
      <c r="G2843" s="611" t="s">
        <v>34</v>
      </c>
    </row>
    <row r="2844" spans="1:7" ht="16.5" customHeight="1" x14ac:dyDescent="0.2">
      <c r="A2844" s="163" t="s">
        <v>682</v>
      </c>
      <c r="B2844" s="164" t="s">
        <v>683</v>
      </c>
      <c r="C2844" s="606"/>
      <c r="D2844" s="606"/>
      <c r="E2844" s="608"/>
      <c r="F2844" s="610"/>
      <c r="G2844" s="612"/>
    </row>
    <row r="2845" spans="1:7" ht="16.5" customHeight="1" x14ac:dyDescent="0.2">
      <c r="A2845" s="423"/>
      <c r="B2845" s="418">
        <f>IF(A2845=0,0,VLOOKUP(A2845,Tabla_Indices,2,FALSE))</f>
        <v>0</v>
      </c>
      <c r="C2845" s="424"/>
      <c r="D2845" s="425"/>
      <c r="E2845" s="429"/>
      <c r="F2845" s="430"/>
      <c r="G2845" s="432">
        <f>ROUND(E2845*F2845,2)</f>
        <v>0</v>
      </c>
    </row>
    <row r="2846" spans="1:7" ht="16.5" customHeight="1" x14ac:dyDescent="0.2">
      <c r="A2846" s="423"/>
      <c r="B2846" s="418">
        <f>IF(A2846=0,0,VLOOKUP(A2846,Tabla_Indices,2,FALSE))</f>
        <v>0</v>
      </c>
      <c r="C2846" s="424"/>
      <c r="D2846" s="425"/>
      <c r="E2846" s="435"/>
      <c r="F2846" s="430"/>
      <c r="G2846" s="432">
        <f t="shared" ref="G2846" si="303">ROUND(E2846*F2846,2)</f>
        <v>0</v>
      </c>
    </row>
    <row r="2847" spans="1:7" ht="16.5" customHeight="1" x14ac:dyDescent="0.2">
      <c r="A2847" s="165"/>
      <c r="B2847" s="160"/>
      <c r="C2847" s="160"/>
      <c r="D2847" s="156"/>
      <c r="E2847" s="157"/>
      <c r="F2847" s="166" t="s">
        <v>1707</v>
      </c>
      <c r="G2847" s="436">
        <f>SUBTOTAL(9,G2845:G2846)</f>
        <v>0</v>
      </c>
    </row>
    <row r="2848" spans="1:7" ht="16.5" customHeight="1" thickBot="1" x14ac:dyDescent="0.25">
      <c r="A2848" s="170"/>
      <c r="B2848" s="171"/>
      <c r="C2848" s="172"/>
      <c r="D2848" s="171"/>
      <c r="E2848" s="173"/>
      <c r="F2848" s="174"/>
      <c r="G2848" s="175"/>
    </row>
    <row r="2849" spans="1:7" ht="16.5" customHeight="1" thickBot="1" x14ac:dyDescent="0.25">
      <c r="A2849" s="202">
        <f>B2782</f>
        <v>38</v>
      </c>
      <c r="B2849" s="201">
        <f>C2782</f>
        <v>0</v>
      </c>
      <c r="C2849" s="225"/>
      <c r="D2849" s="225" t="s">
        <v>38</v>
      </c>
      <c r="E2849" s="226"/>
      <c r="F2849" s="437" t="str">
        <f>CONCATENATE("$/",G2782)</f>
        <v>$/0</v>
      </c>
      <c r="G2849" s="438">
        <f>SUBTOTAL(9,G2805:G2848)</f>
        <v>0</v>
      </c>
    </row>
    <row r="2850" spans="1:7" ht="16.5" customHeight="1" thickTop="1" thickBot="1" x14ac:dyDescent="0.25"/>
    <row r="2851" spans="1:7" ht="16.5" customHeight="1" thickTop="1" x14ac:dyDescent="0.2">
      <c r="A2851" s="613" t="s">
        <v>40</v>
      </c>
      <c r="B2851" s="614"/>
      <c r="C2851" s="614"/>
      <c r="D2851" s="614"/>
      <c r="E2851" s="614"/>
      <c r="F2851" s="614"/>
      <c r="G2851" s="615"/>
    </row>
    <row r="2852" spans="1:7" ht="16.5" customHeight="1" x14ac:dyDescent="0.2">
      <c r="A2852" s="146" t="s">
        <v>819</v>
      </c>
      <c r="B2852" s="147" t="str">
        <f>Comitente</f>
        <v>DIRECCIÓN PROVINCIAL DE VIALIDAD</v>
      </c>
      <c r="C2852" s="148"/>
      <c r="D2852" s="223"/>
      <c r="E2852" s="223"/>
      <c r="F2852" s="150"/>
      <c r="G2852" s="151"/>
    </row>
    <row r="2853" spans="1:7" ht="16.5" customHeight="1" x14ac:dyDescent="0.2">
      <c r="A2853" s="146" t="s">
        <v>820</v>
      </c>
      <c r="B2853" s="147">
        <f>Contratista</f>
        <v>0</v>
      </c>
      <c r="C2853" s="152"/>
      <c r="D2853" s="152"/>
      <c r="E2853" s="152"/>
      <c r="F2853" s="147"/>
      <c r="G2853" s="153"/>
    </row>
    <row r="2854" spans="1:7" ht="16.5" customHeight="1" x14ac:dyDescent="0.2">
      <c r="A2854" s="146" t="s">
        <v>28</v>
      </c>
      <c r="B2854" s="147">
        <f>Obra</f>
        <v>0</v>
      </c>
      <c r="C2854" s="152"/>
      <c r="D2854" s="152"/>
      <c r="E2854" s="152"/>
      <c r="F2854" s="147" t="s">
        <v>41</v>
      </c>
      <c r="G2854" s="153">
        <f>Fecha_Base</f>
        <v>0</v>
      </c>
    </row>
    <row r="2855" spans="1:7" ht="16.5" customHeight="1" x14ac:dyDescent="0.2">
      <c r="A2855" s="154" t="s">
        <v>818</v>
      </c>
      <c r="B2855" s="155">
        <f>Ubicación</f>
        <v>0</v>
      </c>
      <c r="C2855" s="155"/>
      <c r="D2855" s="156"/>
      <c r="E2855" s="157"/>
      <c r="F2855" s="158"/>
      <c r="G2855" s="159"/>
    </row>
    <row r="2856" spans="1:7" ht="16.5" customHeight="1" x14ac:dyDescent="0.2">
      <c r="A2856" s="154" t="s">
        <v>42</v>
      </c>
      <c r="B2856" s="470"/>
      <c r="C2856" s="160" t="str">
        <f>IF(B2856="","",VLOOKUP(B2856,Tabla_CyP,2,FALSE))</f>
        <v/>
      </c>
      <c r="E2856" s="157"/>
      <c r="F2856" s="158"/>
      <c r="G2856" s="159"/>
    </row>
    <row r="2857" spans="1:7" ht="16.5" customHeight="1" x14ac:dyDescent="0.2">
      <c r="A2857" s="154" t="s">
        <v>29</v>
      </c>
      <c r="B2857" s="570">
        <v>39</v>
      </c>
      <c r="C2857" s="160">
        <f>IF(B2857=0,"",VLOOKUP(B2857,Tabla_CyP,2,FALSE))</f>
        <v>0</v>
      </c>
      <c r="D2857" s="156"/>
      <c r="E2857" s="157"/>
      <c r="F2857" s="155" t="s">
        <v>30</v>
      </c>
      <c r="G2857" s="161">
        <f>IF(B2857=0,"",VLOOKUP(B2857,Tabla_CyP,4,FALSE))</f>
        <v>0</v>
      </c>
    </row>
    <row r="2858" spans="1:7" ht="16.5" customHeight="1" x14ac:dyDescent="0.2">
      <c r="A2858" s="154"/>
      <c r="B2858" s="155"/>
      <c r="C2858" s="160"/>
      <c r="D2858" s="156"/>
      <c r="E2858" s="157"/>
      <c r="F2858" s="160"/>
      <c r="G2858" s="162"/>
    </row>
    <row r="2859" spans="1:7" ht="16.5" customHeight="1" x14ac:dyDescent="0.2">
      <c r="A2859" s="412"/>
      <c r="B2859" s="149"/>
      <c r="C2859" s="413" t="s">
        <v>1695</v>
      </c>
      <c r="D2859" s="149"/>
      <c r="E2859" s="149"/>
      <c r="F2859" s="149"/>
      <c r="G2859" s="414"/>
    </row>
    <row r="2860" spans="1:7" ht="16.5" customHeight="1" x14ac:dyDescent="0.2">
      <c r="A2860" s="154"/>
      <c r="B2860" s="215"/>
      <c r="C2860" s="160"/>
      <c r="D2860" s="156"/>
      <c r="E2860" s="157"/>
      <c r="F2860" s="155"/>
      <c r="G2860" s="161"/>
    </row>
    <row r="2861" spans="1:7" ht="16.5" customHeight="1" x14ac:dyDescent="0.2">
      <c r="A2861" s="154"/>
      <c r="B2861" s="215"/>
      <c r="C2861" s="415" t="s">
        <v>1696</v>
      </c>
      <c r="D2861" s="416" t="s">
        <v>32</v>
      </c>
      <c r="E2861" s="416" t="s">
        <v>1697</v>
      </c>
      <c r="F2861" s="416" t="s">
        <v>1698</v>
      </c>
      <c r="G2861" s="417" t="s">
        <v>1699</v>
      </c>
    </row>
    <row r="2862" spans="1:7" ht="16.5" customHeight="1" x14ac:dyDescent="0.2">
      <c r="A2862" s="154"/>
      <c r="B2862" s="215"/>
      <c r="C2862" s="424"/>
      <c r="D2862" s="429"/>
      <c r="E2862" s="467"/>
      <c r="F2862" s="430"/>
      <c r="G2862" s="420">
        <f>ROUND(D2862*F2862,2)</f>
        <v>0</v>
      </c>
    </row>
    <row r="2863" spans="1:7" ht="16.5" customHeight="1" x14ac:dyDescent="0.2">
      <c r="A2863" s="154"/>
      <c r="B2863" s="215"/>
      <c r="C2863" s="424"/>
      <c r="D2863" s="429"/>
      <c r="E2863" s="467"/>
      <c r="F2863" s="430"/>
      <c r="G2863" s="420">
        <f>ROUND(D2863*F2863,2)</f>
        <v>0</v>
      </c>
    </row>
    <row r="2864" spans="1:7" ht="16.5" customHeight="1" x14ac:dyDescent="0.2">
      <c r="A2864" s="154"/>
      <c r="B2864" s="215"/>
      <c r="C2864" s="424"/>
      <c r="D2864" s="429"/>
      <c r="E2864" s="467"/>
      <c r="F2864" s="430"/>
      <c r="G2864" s="420">
        <f>ROUND(D2864*F2864,2)</f>
        <v>0</v>
      </c>
    </row>
    <row r="2865" spans="1:7" ht="16.5" customHeight="1" x14ac:dyDescent="0.2">
      <c r="A2865" s="154"/>
      <c r="B2865" s="215"/>
      <c r="C2865" s="424"/>
      <c r="D2865" s="429"/>
      <c r="E2865" s="467"/>
      <c r="F2865" s="430"/>
      <c r="G2865" s="420">
        <f>ROUND(D2865*F2865,2)</f>
        <v>0</v>
      </c>
    </row>
    <row r="2866" spans="1:7" ht="16.5" customHeight="1" x14ac:dyDescent="0.2">
      <c r="A2866" s="154"/>
      <c r="B2866" s="215"/>
      <c r="C2866" s="424"/>
      <c r="D2866" s="429"/>
      <c r="E2866" s="467"/>
      <c r="F2866" s="430"/>
      <c r="G2866" s="420">
        <f t="shared" ref="G2866:G2871" si="304">ROUND(D2866*F2866,2)</f>
        <v>0</v>
      </c>
    </row>
    <row r="2867" spans="1:7" ht="16.5" customHeight="1" x14ac:dyDescent="0.2">
      <c r="A2867" s="154"/>
      <c r="B2867" s="215"/>
      <c r="C2867" s="424"/>
      <c r="D2867" s="429"/>
      <c r="E2867" s="467"/>
      <c r="F2867" s="430"/>
      <c r="G2867" s="420">
        <f t="shared" si="304"/>
        <v>0</v>
      </c>
    </row>
    <row r="2868" spans="1:7" ht="16.5" customHeight="1" x14ac:dyDescent="0.2">
      <c r="A2868" s="154"/>
      <c r="B2868" s="215"/>
      <c r="C2868" s="424"/>
      <c r="D2868" s="429"/>
      <c r="E2868" s="467"/>
      <c r="F2868" s="430"/>
      <c r="G2868" s="420">
        <f t="shared" si="304"/>
        <v>0</v>
      </c>
    </row>
    <row r="2869" spans="1:7" ht="16.5" customHeight="1" x14ac:dyDescent="0.2">
      <c r="A2869" s="154"/>
      <c r="B2869" s="215"/>
      <c r="C2869" s="424"/>
      <c r="D2869" s="429"/>
      <c r="E2869" s="467"/>
      <c r="F2869" s="430"/>
      <c r="G2869" s="420">
        <f t="shared" si="304"/>
        <v>0</v>
      </c>
    </row>
    <row r="2870" spans="1:7" ht="16.5" customHeight="1" x14ac:dyDescent="0.2">
      <c r="A2870" s="154"/>
      <c r="B2870" s="215"/>
      <c r="C2870" s="424"/>
      <c r="D2870" s="429"/>
      <c r="E2870" s="467"/>
      <c r="F2870" s="430"/>
      <c r="G2870" s="420">
        <f t="shared" si="304"/>
        <v>0</v>
      </c>
    </row>
    <row r="2871" spans="1:7" ht="16.5" customHeight="1" x14ac:dyDescent="0.2">
      <c r="A2871" s="154"/>
      <c r="B2871" s="215"/>
      <c r="C2871" s="424"/>
      <c r="D2871" s="429"/>
      <c r="E2871" s="467"/>
      <c r="F2871" s="430"/>
      <c r="G2871" s="420">
        <f t="shared" si="304"/>
        <v>0</v>
      </c>
    </row>
    <row r="2872" spans="1:7" ht="16.5" customHeight="1" thickBot="1" x14ac:dyDescent="0.25">
      <c r="A2872" s="154"/>
      <c r="B2872" s="215"/>
      <c r="C2872" s="160"/>
      <c r="E2872" s="222"/>
      <c r="F2872" s="155"/>
      <c r="G2872" s="161"/>
    </row>
    <row r="2873" spans="1:7" ht="16.5" customHeight="1" thickBot="1" x14ac:dyDescent="0.25">
      <c r="A2873" s="154"/>
      <c r="C2873" s="421" t="s">
        <v>1700</v>
      </c>
      <c r="E2873" s="222">
        <f>SUMPRODUCT(D2862:D2871,E2862:E2871)</f>
        <v>0</v>
      </c>
      <c r="F2873" s="155" t="s">
        <v>1701</v>
      </c>
      <c r="G2873" s="422">
        <f>SUM(G2862:G2871)</f>
        <v>0</v>
      </c>
    </row>
    <row r="2874" spans="1:7" ht="16.5" customHeight="1" x14ac:dyDescent="0.2">
      <c r="A2874" s="154"/>
      <c r="B2874" s="215"/>
      <c r="C2874" s="421"/>
      <c r="D2874" s="222"/>
      <c r="E2874" s="157"/>
      <c r="F2874" s="155"/>
      <c r="G2874" s="224"/>
    </row>
    <row r="2875" spans="1:7" ht="16.5" customHeight="1" x14ac:dyDescent="0.2">
      <c r="A2875" s="154"/>
      <c r="B2875" s="215"/>
      <c r="C2875" s="155" t="s">
        <v>1702</v>
      </c>
      <c r="D2875" s="425"/>
      <c r="E2875" s="559" t="str">
        <f>CONCATENATE(G2857,"/día")</f>
        <v>0/día</v>
      </c>
      <c r="F2875" s="155"/>
      <c r="G2875" s="161"/>
    </row>
    <row r="2876" spans="1:7" ht="16.5" customHeight="1" x14ac:dyDescent="0.2">
      <c r="A2876" s="154"/>
      <c r="B2876" s="215"/>
      <c r="C2876" s="160"/>
      <c r="D2876" s="156"/>
      <c r="E2876" s="157"/>
      <c r="F2876" s="155"/>
      <c r="G2876" s="161"/>
    </row>
    <row r="2877" spans="1:7" ht="16.5" customHeight="1" x14ac:dyDescent="0.2">
      <c r="A2877" s="603" t="s">
        <v>681</v>
      </c>
      <c r="B2877" s="604"/>
      <c r="C2877" s="605" t="s">
        <v>0</v>
      </c>
      <c r="D2877" s="607" t="s">
        <v>1703</v>
      </c>
      <c r="E2877" s="607" t="s">
        <v>1715</v>
      </c>
      <c r="F2877" s="609" t="s">
        <v>1054</v>
      </c>
      <c r="G2877" s="611" t="s">
        <v>34</v>
      </c>
    </row>
    <row r="2878" spans="1:7" ht="16.5" customHeight="1" x14ac:dyDescent="0.2">
      <c r="A2878" s="163" t="s">
        <v>682</v>
      </c>
      <c r="B2878" s="164" t="s">
        <v>683</v>
      </c>
      <c r="C2878" s="606"/>
      <c r="D2878" s="608"/>
      <c r="E2878" s="608"/>
      <c r="F2878" s="610"/>
      <c r="G2878" s="612"/>
    </row>
    <row r="2879" spans="1:7" ht="16.5" customHeight="1" x14ac:dyDescent="0.2">
      <c r="A2879" s="165"/>
      <c r="B2879" s="160"/>
      <c r="C2879" s="167" t="s">
        <v>1704</v>
      </c>
      <c r="D2879" s="157"/>
      <c r="E2879" s="157"/>
      <c r="F2879" s="160"/>
      <c r="G2879" s="168"/>
    </row>
    <row r="2880" spans="1:7" ht="16.5" customHeight="1" x14ac:dyDescent="0.2">
      <c r="A2880" s="578" t="s">
        <v>1806</v>
      </c>
      <c r="B2880" s="418" t="str">
        <f t="shared" ref="B2880:B2889" si="305">IF(A2880=0,0,VLOOKUP(A2880,Tabla_Indices,2,FALSE))</f>
        <v>Equipo - Amortización de equipo</v>
      </c>
      <c r="C2880" s="424" t="s">
        <v>1821</v>
      </c>
      <c r="D2880" s="579">
        <f>C_Amortización_Equipo</f>
        <v>0</v>
      </c>
      <c r="E2880" s="472"/>
      <c r="F2880" s="468">
        <f>IF(C2880="",0,D2875)</f>
        <v>0</v>
      </c>
      <c r="G2880" s="426">
        <f>IF(F2880=0,0,ROUND(E2880/F2880,2))</f>
        <v>0</v>
      </c>
    </row>
    <row r="2881" spans="1:7" ht="16.5" customHeight="1" x14ac:dyDescent="0.2">
      <c r="A2881" s="578" t="s">
        <v>1806</v>
      </c>
      <c r="B2881" s="418" t="str">
        <f t="shared" si="305"/>
        <v>Equipo - Amortización de equipo</v>
      </c>
      <c r="C2881" s="424" t="s">
        <v>1811</v>
      </c>
      <c r="D2881" s="579">
        <f>C_Interés_Equipo</f>
        <v>0</v>
      </c>
      <c r="E2881" s="472"/>
      <c r="F2881" s="468">
        <f>IF(C2881="",0,D2875)</f>
        <v>0</v>
      </c>
      <c r="G2881" s="426">
        <f t="shared" ref="G2881:G2889" si="306">IF(F2881=0,0,ROUND(E2881/F2881,2))</f>
        <v>0</v>
      </c>
    </row>
    <row r="2882" spans="1:7" ht="16.5" customHeight="1" x14ac:dyDescent="0.2">
      <c r="A2882" s="578" t="s">
        <v>1807</v>
      </c>
      <c r="B2882" s="418" t="str">
        <f t="shared" si="305"/>
        <v xml:space="preserve">Accesorios y repuestos para máquinas de uso especial                 </v>
      </c>
      <c r="C2882" s="428" t="s">
        <v>1721</v>
      </c>
      <c r="D2882" s="579">
        <f>C_Reparaciones_Repuestos_Equipos</f>
        <v>0</v>
      </c>
      <c r="E2882" s="472"/>
      <c r="F2882" s="468">
        <f>IF(C2882="",0,D2875)</f>
        <v>0</v>
      </c>
      <c r="G2882" s="426">
        <f t="shared" si="306"/>
        <v>0</v>
      </c>
    </row>
    <row r="2883" spans="1:7" ht="16.5" customHeight="1" x14ac:dyDescent="0.2">
      <c r="A2883" s="578" t="s">
        <v>1809</v>
      </c>
      <c r="B2883" s="418" t="str">
        <f t="shared" si="305"/>
        <v xml:space="preserve">Gas oil                                                                </v>
      </c>
      <c r="C2883" s="428" t="s">
        <v>982</v>
      </c>
      <c r="D2883" s="579">
        <f>C_Combustible_Equipos</f>
        <v>0</v>
      </c>
      <c r="E2883" s="472"/>
      <c r="F2883" s="468">
        <f>IF(C2883="",0,D2875)</f>
        <v>0</v>
      </c>
      <c r="G2883" s="426">
        <f t="shared" si="306"/>
        <v>0</v>
      </c>
    </row>
    <row r="2884" spans="1:7" ht="16.5" customHeight="1" x14ac:dyDescent="0.2">
      <c r="A2884" s="578" t="s">
        <v>1810</v>
      </c>
      <c r="B2884" s="418" t="str">
        <f t="shared" si="305"/>
        <v xml:space="preserve">Aceites lubricantes                                                    </v>
      </c>
      <c r="C2884" s="428" t="s">
        <v>1808</v>
      </c>
      <c r="D2884" s="579">
        <f>C_Lubricantes_Equipos</f>
        <v>0</v>
      </c>
      <c r="E2884" s="472"/>
      <c r="F2884" s="468">
        <f>IF(C2884="",0,D2875)</f>
        <v>0</v>
      </c>
      <c r="G2884" s="426">
        <f t="shared" si="306"/>
        <v>0</v>
      </c>
    </row>
    <row r="2885" spans="1:7" ht="16.5" customHeight="1" x14ac:dyDescent="0.2">
      <c r="A2885" s="578"/>
      <c r="B2885" s="418">
        <f t="shared" si="305"/>
        <v>0</v>
      </c>
      <c r="C2885" s="428"/>
      <c r="D2885" s="471"/>
      <c r="E2885" s="430"/>
      <c r="F2885" s="468">
        <f>IF(C2885="",0,D2875)</f>
        <v>0</v>
      </c>
      <c r="G2885" s="426">
        <f t="shared" si="306"/>
        <v>0</v>
      </c>
    </row>
    <row r="2886" spans="1:7" ht="16.5" customHeight="1" x14ac:dyDescent="0.2">
      <c r="A2886" s="578"/>
      <c r="B2886" s="418">
        <f t="shared" si="305"/>
        <v>0</v>
      </c>
      <c r="C2886" s="428"/>
      <c r="D2886" s="425"/>
      <c r="E2886" s="471"/>
      <c r="F2886" s="468">
        <f>IF(C2886="",0,D2875)</f>
        <v>0</v>
      </c>
      <c r="G2886" s="426">
        <f t="shared" si="306"/>
        <v>0</v>
      </c>
    </row>
    <row r="2887" spans="1:7" ht="16.5" customHeight="1" x14ac:dyDescent="0.2">
      <c r="A2887" s="578"/>
      <c r="B2887" s="418">
        <f t="shared" si="305"/>
        <v>0</v>
      </c>
      <c r="C2887" s="428"/>
      <c r="D2887" s="425"/>
      <c r="E2887" s="471"/>
      <c r="F2887" s="468">
        <f>IF(C2887="",0,D2875)</f>
        <v>0</v>
      </c>
      <c r="G2887" s="426">
        <f t="shared" si="306"/>
        <v>0</v>
      </c>
    </row>
    <row r="2888" spans="1:7" ht="16.5" customHeight="1" x14ac:dyDescent="0.2">
      <c r="A2888" s="578"/>
      <c r="B2888" s="418">
        <f t="shared" si="305"/>
        <v>0</v>
      </c>
      <c r="C2888" s="428"/>
      <c r="D2888" s="425"/>
      <c r="E2888" s="429"/>
      <c r="F2888" s="468">
        <f>IF(C2888="",0,D2875)</f>
        <v>0</v>
      </c>
      <c r="G2888" s="426">
        <f t="shared" si="306"/>
        <v>0</v>
      </c>
    </row>
    <row r="2889" spans="1:7" ht="16.5" customHeight="1" x14ac:dyDescent="0.2">
      <c r="A2889" s="578"/>
      <c r="B2889" s="418">
        <f t="shared" si="305"/>
        <v>0</v>
      </c>
      <c r="C2889" s="424"/>
      <c r="D2889" s="425"/>
      <c r="E2889" s="429"/>
      <c r="F2889" s="468">
        <f>IF(C2889="",0,D2875)</f>
        <v>0</v>
      </c>
      <c r="G2889" s="426">
        <f t="shared" si="306"/>
        <v>0</v>
      </c>
    </row>
    <row r="2890" spans="1:7" ht="16.5" customHeight="1" x14ac:dyDescent="0.2">
      <c r="A2890" s="169"/>
      <c r="B2890" s="156"/>
      <c r="C2890" s="160"/>
      <c r="D2890" s="156"/>
      <c r="E2890" s="157"/>
      <c r="F2890" s="166" t="s">
        <v>35</v>
      </c>
      <c r="G2890" s="431">
        <f>SUBTOTAL(9,G2880:G2889)</f>
        <v>0</v>
      </c>
    </row>
    <row r="2891" spans="1:7" ht="16.5" customHeight="1" x14ac:dyDescent="0.2">
      <c r="A2891" s="165"/>
      <c r="B2891" s="160"/>
      <c r="C2891" s="167" t="s">
        <v>821</v>
      </c>
      <c r="D2891" s="156"/>
      <c r="E2891" s="157"/>
      <c r="F2891" s="158"/>
      <c r="G2891" s="168"/>
    </row>
    <row r="2892" spans="1:7" ht="16.5" customHeight="1" x14ac:dyDescent="0.2">
      <c r="A2892" s="603" t="s">
        <v>681</v>
      </c>
      <c r="B2892" s="604"/>
      <c r="C2892" s="605" t="s">
        <v>0</v>
      </c>
      <c r="D2892" s="607" t="s">
        <v>32</v>
      </c>
      <c r="E2892" s="607" t="s">
        <v>1715</v>
      </c>
      <c r="F2892" s="609" t="s">
        <v>1054</v>
      </c>
      <c r="G2892" s="611" t="s">
        <v>34</v>
      </c>
    </row>
    <row r="2893" spans="1:7" ht="16.5" customHeight="1" x14ac:dyDescent="0.2">
      <c r="A2893" s="163" t="s">
        <v>682</v>
      </c>
      <c r="B2893" s="164" t="s">
        <v>683</v>
      </c>
      <c r="C2893" s="606"/>
      <c r="D2893" s="608"/>
      <c r="E2893" s="608"/>
      <c r="F2893" s="610"/>
      <c r="G2893" s="612"/>
    </row>
    <row r="2894" spans="1:7" ht="16.5" customHeight="1" x14ac:dyDescent="0.2">
      <c r="A2894" s="423" t="s">
        <v>1822</v>
      </c>
      <c r="B2894" s="418" t="str">
        <f t="shared" ref="B2894:B2900" si="307">IF(A2894=0,0,VLOOKUP(A2894,Tabla_Indices,2,FALSE))</f>
        <v>Oficial Especializado</v>
      </c>
      <c r="C2894" s="427" t="s">
        <v>1723</v>
      </c>
      <c r="D2894" s="425"/>
      <c r="E2894" s="429"/>
      <c r="F2894" s="419">
        <f>D2875</f>
        <v>0</v>
      </c>
      <c r="G2894" s="432">
        <f>IF(F2894=0,0,ROUND(D2894*E2894/F2894,2))</f>
        <v>0</v>
      </c>
    </row>
    <row r="2895" spans="1:7" ht="16.5" customHeight="1" x14ac:dyDescent="0.2">
      <c r="A2895" s="423" t="s">
        <v>1823</v>
      </c>
      <c r="B2895" s="418" t="str">
        <f t="shared" si="307"/>
        <v xml:space="preserve">Oficial </v>
      </c>
      <c r="C2895" s="424" t="s">
        <v>1724</v>
      </c>
      <c r="D2895" s="425"/>
      <c r="E2895" s="429"/>
      <c r="F2895" s="419">
        <f>D2875</f>
        <v>0</v>
      </c>
      <c r="G2895" s="432">
        <f t="shared" ref="G2895:G2900" si="308">IF(F2895=0,0,ROUND(D2895*E2895/F2895,2))</f>
        <v>0</v>
      </c>
    </row>
    <row r="2896" spans="1:7" ht="16.5" customHeight="1" x14ac:dyDescent="0.2">
      <c r="A2896" s="423" t="s">
        <v>1824</v>
      </c>
      <c r="B2896" s="418" t="str">
        <f t="shared" si="307"/>
        <v>Ayudante</v>
      </c>
      <c r="C2896" s="424" t="s">
        <v>1725</v>
      </c>
      <c r="D2896" s="425"/>
      <c r="E2896" s="429"/>
      <c r="F2896" s="419">
        <f>D2875</f>
        <v>0</v>
      </c>
      <c r="G2896" s="432">
        <f t="shared" si="308"/>
        <v>0</v>
      </c>
    </row>
    <row r="2897" spans="1:7" ht="16.5" customHeight="1" x14ac:dyDescent="0.2">
      <c r="A2897" s="423" t="s">
        <v>1824</v>
      </c>
      <c r="B2897" s="418" t="str">
        <f t="shared" si="307"/>
        <v>Ayudante</v>
      </c>
      <c r="C2897" s="424" t="s">
        <v>825</v>
      </c>
      <c r="D2897" s="425"/>
      <c r="E2897" s="429"/>
      <c r="F2897" s="419">
        <f>D2875</f>
        <v>0</v>
      </c>
      <c r="G2897" s="432">
        <f t="shared" si="308"/>
        <v>0</v>
      </c>
    </row>
    <row r="2898" spans="1:7" ht="16.5" customHeight="1" x14ac:dyDescent="0.2">
      <c r="A2898" s="423"/>
      <c r="B2898" s="418">
        <f t="shared" si="307"/>
        <v>0</v>
      </c>
      <c r="C2898" s="424"/>
      <c r="D2898" s="425"/>
      <c r="E2898" s="429"/>
      <c r="F2898" s="419"/>
      <c r="G2898" s="432">
        <f t="shared" si="308"/>
        <v>0</v>
      </c>
    </row>
    <row r="2899" spans="1:7" ht="16.5" customHeight="1" x14ac:dyDescent="0.2">
      <c r="A2899" s="423" t="s">
        <v>1825</v>
      </c>
      <c r="B2899" s="418" t="str">
        <f t="shared" si="307"/>
        <v>Sereno</v>
      </c>
      <c r="C2899" s="424" t="s">
        <v>1726</v>
      </c>
      <c r="D2899" s="433"/>
      <c r="E2899" s="571"/>
      <c r="F2899" s="419">
        <f>D2875</f>
        <v>0</v>
      </c>
      <c r="G2899" s="432">
        <f t="shared" si="308"/>
        <v>0</v>
      </c>
    </row>
    <row r="2900" spans="1:7" ht="16.5" customHeight="1" x14ac:dyDescent="0.2">
      <c r="A2900" s="423"/>
      <c r="B2900" s="418">
        <f t="shared" si="307"/>
        <v>0</v>
      </c>
      <c r="C2900" s="418"/>
      <c r="D2900" s="469"/>
      <c r="E2900" s="419"/>
      <c r="F2900" s="419">
        <f>D2875</f>
        <v>0</v>
      </c>
      <c r="G2900" s="432">
        <f t="shared" si="308"/>
        <v>0</v>
      </c>
    </row>
    <row r="2901" spans="1:7" ht="16.5" customHeight="1" x14ac:dyDescent="0.2">
      <c r="A2901" s="169"/>
      <c r="B2901" s="156"/>
      <c r="C2901" s="160"/>
      <c r="D2901" s="156"/>
      <c r="E2901" s="157"/>
      <c r="F2901" s="166" t="s">
        <v>36</v>
      </c>
      <c r="G2901" s="434">
        <f>SUBTOTAL(9,G2894:G2900)</f>
        <v>0</v>
      </c>
    </row>
    <row r="2902" spans="1:7" ht="16.5" customHeight="1" x14ac:dyDescent="0.2">
      <c r="A2902" s="165"/>
      <c r="B2902" s="160"/>
      <c r="C2902" s="167" t="s">
        <v>1705</v>
      </c>
      <c r="D2902" s="156"/>
      <c r="E2902" s="157"/>
      <c r="F2902" s="158"/>
      <c r="G2902" s="168"/>
    </row>
    <row r="2903" spans="1:7" ht="16.5" customHeight="1" x14ac:dyDescent="0.2">
      <c r="A2903" s="603" t="s">
        <v>681</v>
      </c>
      <c r="B2903" s="604"/>
      <c r="C2903" s="605" t="s">
        <v>0</v>
      </c>
      <c r="D2903" s="605" t="s">
        <v>31</v>
      </c>
      <c r="E2903" s="607" t="s">
        <v>32</v>
      </c>
      <c r="F2903" s="609" t="s">
        <v>33</v>
      </c>
      <c r="G2903" s="611" t="s">
        <v>34</v>
      </c>
    </row>
    <row r="2904" spans="1:7" ht="16.5" customHeight="1" x14ac:dyDescent="0.2">
      <c r="A2904" s="163" t="s">
        <v>682</v>
      </c>
      <c r="B2904" s="164" t="s">
        <v>683</v>
      </c>
      <c r="C2904" s="606"/>
      <c r="D2904" s="606"/>
      <c r="E2904" s="608"/>
      <c r="F2904" s="610"/>
      <c r="G2904" s="612"/>
    </row>
    <row r="2905" spans="1:7" ht="16.5" customHeight="1" x14ac:dyDescent="0.2">
      <c r="A2905" s="423"/>
      <c r="B2905" s="418">
        <f t="shared" ref="B2905:B2915" si="309">IF(A2905=0,0,VLOOKUP(A2905,Tabla_Indices,2,FALSE))</f>
        <v>0</v>
      </c>
      <c r="C2905" s="424"/>
      <c r="D2905" s="425"/>
      <c r="E2905" s="429"/>
      <c r="F2905" s="430"/>
      <c r="G2905" s="432">
        <f>ROUND(E2905*F2905,2)</f>
        <v>0</v>
      </c>
    </row>
    <row r="2906" spans="1:7" ht="16.5" customHeight="1" x14ac:dyDescent="0.2">
      <c r="A2906" s="423"/>
      <c r="B2906" s="418">
        <f t="shared" si="309"/>
        <v>0</v>
      </c>
      <c r="C2906" s="424"/>
      <c r="D2906" s="425"/>
      <c r="E2906" s="429"/>
      <c r="F2906" s="430"/>
      <c r="G2906" s="432">
        <f t="shared" ref="G2906:G2915" si="310">ROUND(E2906*F2906,2)</f>
        <v>0</v>
      </c>
    </row>
    <row r="2907" spans="1:7" ht="16.5" customHeight="1" x14ac:dyDescent="0.2">
      <c r="A2907" s="423"/>
      <c r="B2907" s="418">
        <f t="shared" si="309"/>
        <v>0</v>
      </c>
      <c r="C2907" s="424"/>
      <c r="D2907" s="425"/>
      <c r="E2907" s="429"/>
      <c r="F2907" s="430"/>
      <c r="G2907" s="432">
        <f t="shared" si="310"/>
        <v>0</v>
      </c>
    </row>
    <row r="2908" spans="1:7" ht="16.5" customHeight="1" x14ac:dyDescent="0.2">
      <c r="A2908" s="423"/>
      <c r="B2908" s="418">
        <f t="shared" si="309"/>
        <v>0</v>
      </c>
      <c r="C2908" s="424"/>
      <c r="D2908" s="425"/>
      <c r="E2908" s="429"/>
      <c r="F2908" s="430"/>
      <c r="G2908" s="432">
        <f t="shared" si="310"/>
        <v>0</v>
      </c>
    </row>
    <row r="2909" spans="1:7" ht="16.5" customHeight="1" x14ac:dyDescent="0.2">
      <c r="A2909" s="423"/>
      <c r="B2909" s="418">
        <f t="shared" si="309"/>
        <v>0</v>
      </c>
      <c r="C2909" s="424"/>
      <c r="D2909" s="425"/>
      <c r="E2909" s="429"/>
      <c r="F2909" s="430"/>
      <c r="G2909" s="432">
        <f t="shared" si="310"/>
        <v>0</v>
      </c>
    </row>
    <row r="2910" spans="1:7" ht="16.5" customHeight="1" x14ac:dyDescent="0.2">
      <c r="A2910" s="423"/>
      <c r="B2910" s="418">
        <f t="shared" si="309"/>
        <v>0</v>
      </c>
      <c r="C2910" s="424"/>
      <c r="D2910" s="425"/>
      <c r="E2910" s="435"/>
      <c r="F2910" s="430"/>
      <c r="G2910" s="432">
        <f t="shared" si="310"/>
        <v>0</v>
      </c>
    </row>
    <row r="2911" spans="1:7" ht="16.5" customHeight="1" x14ac:dyDescent="0.2">
      <c r="A2911" s="423"/>
      <c r="B2911" s="418">
        <f t="shared" si="309"/>
        <v>0</v>
      </c>
      <c r="C2911" s="424"/>
      <c r="D2911" s="425"/>
      <c r="E2911" s="429"/>
      <c r="F2911" s="430"/>
      <c r="G2911" s="432">
        <f t="shared" si="310"/>
        <v>0</v>
      </c>
    </row>
    <row r="2912" spans="1:7" ht="16.5" customHeight="1" x14ac:dyDescent="0.2">
      <c r="A2912" s="423"/>
      <c r="B2912" s="418">
        <f t="shared" si="309"/>
        <v>0</v>
      </c>
      <c r="C2912" s="424"/>
      <c r="D2912" s="425"/>
      <c r="E2912" s="429"/>
      <c r="F2912" s="430"/>
      <c r="G2912" s="432">
        <f t="shared" si="310"/>
        <v>0</v>
      </c>
    </row>
    <row r="2913" spans="1:7" ht="16.5" customHeight="1" x14ac:dyDescent="0.2">
      <c r="A2913" s="423"/>
      <c r="B2913" s="418">
        <f t="shared" si="309"/>
        <v>0</v>
      </c>
      <c r="C2913" s="424"/>
      <c r="D2913" s="425"/>
      <c r="E2913" s="429"/>
      <c r="F2913" s="430"/>
      <c r="G2913" s="432">
        <f t="shared" si="310"/>
        <v>0</v>
      </c>
    </row>
    <row r="2914" spans="1:7" ht="16.5" customHeight="1" x14ac:dyDescent="0.2">
      <c r="A2914" s="423"/>
      <c r="B2914" s="418">
        <f t="shared" si="309"/>
        <v>0</v>
      </c>
      <c r="C2914" s="424"/>
      <c r="D2914" s="425"/>
      <c r="E2914" s="429"/>
      <c r="F2914" s="430"/>
      <c r="G2914" s="432">
        <f t="shared" si="310"/>
        <v>0</v>
      </c>
    </row>
    <row r="2915" spans="1:7" ht="16.5" customHeight="1" x14ac:dyDescent="0.2">
      <c r="A2915" s="423"/>
      <c r="B2915" s="418">
        <f t="shared" si="309"/>
        <v>0</v>
      </c>
      <c r="C2915" s="424"/>
      <c r="D2915" s="425"/>
      <c r="E2915" s="429"/>
      <c r="F2915" s="430"/>
      <c r="G2915" s="432">
        <f t="shared" si="310"/>
        <v>0</v>
      </c>
    </row>
    <row r="2916" spans="1:7" ht="16.5" customHeight="1" x14ac:dyDescent="0.2">
      <c r="A2916" s="165"/>
      <c r="B2916" s="160"/>
      <c r="C2916" s="160"/>
      <c r="D2916" s="156"/>
      <c r="E2916" s="157"/>
      <c r="F2916" s="166" t="s">
        <v>37</v>
      </c>
      <c r="G2916" s="436">
        <f>SUBTOTAL(9,G2905:G2915)</f>
        <v>0</v>
      </c>
    </row>
    <row r="2917" spans="1:7" ht="16.5" customHeight="1" x14ac:dyDescent="0.2">
      <c r="A2917" s="165"/>
      <c r="B2917" s="160"/>
      <c r="C2917" s="167" t="s">
        <v>1706</v>
      </c>
      <c r="D2917" s="156"/>
      <c r="E2917" s="157"/>
      <c r="F2917" s="158"/>
      <c r="G2917" s="168"/>
    </row>
    <row r="2918" spans="1:7" ht="16.5" customHeight="1" x14ac:dyDescent="0.2">
      <c r="A2918" s="603" t="s">
        <v>681</v>
      </c>
      <c r="B2918" s="604"/>
      <c r="C2918" s="605" t="s">
        <v>0</v>
      </c>
      <c r="D2918" s="605" t="s">
        <v>31</v>
      </c>
      <c r="E2918" s="607" t="s">
        <v>32</v>
      </c>
      <c r="F2918" s="609" t="s">
        <v>33</v>
      </c>
      <c r="G2918" s="611" t="s">
        <v>34</v>
      </c>
    </row>
    <row r="2919" spans="1:7" ht="16.5" customHeight="1" x14ac:dyDescent="0.2">
      <c r="A2919" s="163" t="s">
        <v>682</v>
      </c>
      <c r="B2919" s="164" t="s">
        <v>683</v>
      </c>
      <c r="C2919" s="606"/>
      <c r="D2919" s="606"/>
      <c r="E2919" s="608"/>
      <c r="F2919" s="610"/>
      <c r="G2919" s="612"/>
    </row>
    <row r="2920" spans="1:7" ht="16.5" customHeight="1" x14ac:dyDescent="0.2">
      <c r="A2920" s="423"/>
      <c r="B2920" s="418">
        <f>IF(A2920=0,0,VLOOKUP(A2920,Tabla_Indices,2,FALSE))</f>
        <v>0</v>
      </c>
      <c r="C2920" s="424"/>
      <c r="D2920" s="425"/>
      <c r="E2920" s="429"/>
      <c r="F2920" s="430"/>
      <c r="G2920" s="432">
        <f>ROUND(E2920*F2920,2)</f>
        <v>0</v>
      </c>
    </row>
    <row r="2921" spans="1:7" ht="16.5" customHeight="1" x14ac:dyDescent="0.2">
      <c r="A2921" s="423"/>
      <c r="B2921" s="418">
        <f>IF(A2921=0,0,VLOOKUP(A2921,Tabla_Indices,2,FALSE))</f>
        <v>0</v>
      </c>
      <c r="C2921" s="424"/>
      <c r="D2921" s="425"/>
      <c r="E2921" s="435"/>
      <c r="F2921" s="430"/>
      <c r="G2921" s="432">
        <f t="shared" ref="G2921" si="311">ROUND(E2921*F2921,2)</f>
        <v>0</v>
      </c>
    </row>
    <row r="2922" spans="1:7" ht="16.5" customHeight="1" x14ac:dyDescent="0.2">
      <c r="A2922" s="165"/>
      <c r="B2922" s="160"/>
      <c r="C2922" s="160"/>
      <c r="D2922" s="156"/>
      <c r="E2922" s="157"/>
      <c r="F2922" s="166" t="s">
        <v>1707</v>
      </c>
      <c r="G2922" s="436">
        <f>SUBTOTAL(9,G2920:G2921)</f>
        <v>0</v>
      </c>
    </row>
    <row r="2923" spans="1:7" ht="16.5" customHeight="1" thickBot="1" x14ac:dyDescent="0.25">
      <c r="A2923" s="170"/>
      <c r="B2923" s="171"/>
      <c r="C2923" s="172"/>
      <c r="D2923" s="171"/>
      <c r="E2923" s="173"/>
      <c r="F2923" s="174"/>
      <c r="G2923" s="175"/>
    </row>
    <row r="2924" spans="1:7" ht="16.5" customHeight="1" thickBot="1" x14ac:dyDescent="0.25">
      <c r="A2924" s="202">
        <f>B2857</f>
        <v>39</v>
      </c>
      <c r="B2924" s="201">
        <f>C2857</f>
        <v>0</v>
      </c>
      <c r="C2924" s="225"/>
      <c r="D2924" s="225" t="s">
        <v>38</v>
      </c>
      <c r="E2924" s="226"/>
      <c r="F2924" s="437" t="str">
        <f>CONCATENATE("$/",G2857)</f>
        <v>$/0</v>
      </c>
      <c r="G2924" s="438">
        <f>SUBTOTAL(9,G2880:G2923)</f>
        <v>0</v>
      </c>
    </row>
    <row r="2925" spans="1:7" ht="16.5" customHeight="1" thickTop="1" thickBot="1" x14ac:dyDescent="0.25"/>
    <row r="2926" spans="1:7" ht="16.5" customHeight="1" thickTop="1" x14ac:dyDescent="0.2">
      <c r="A2926" s="613" t="s">
        <v>40</v>
      </c>
      <c r="B2926" s="614"/>
      <c r="C2926" s="614"/>
      <c r="D2926" s="614"/>
      <c r="E2926" s="614"/>
      <c r="F2926" s="614"/>
      <c r="G2926" s="615"/>
    </row>
    <row r="2927" spans="1:7" ht="16.5" customHeight="1" x14ac:dyDescent="0.2">
      <c r="A2927" s="146" t="s">
        <v>819</v>
      </c>
      <c r="B2927" s="147" t="str">
        <f>Comitente</f>
        <v>DIRECCIÓN PROVINCIAL DE VIALIDAD</v>
      </c>
      <c r="C2927" s="148"/>
      <c r="D2927" s="223"/>
      <c r="E2927" s="223"/>
      <c r="F2927" s="150"/>
      <c r="G2927" s="151"/>
    </row>
    <row r="2928" spans="1:7" ht="16.5" customHeight="1" x14ac:dyDescent="0.2">
      <c r="A2928" s="146" t="s">
        <v>820</v>
      </c>
      <c r="B2928" s="147">
        <f>Contratista</f>
        <v>0</v>
      </c>
      <c r="C2928" s="152"/>
      <c r="D2928" s="152"/>
      <c r="E2928" s="152"/>
      <c r="F2928" s="147"/>
      <c r="G2928" s="153"/>
    </row>
    <row r="2929" spans="1:7" ht="16.5" customHeight="1" x14ac:dyDescent="0.2">
      <c r="A2929" s="146" t="s">
        <v>28</v>
      </c>
      <c r="B2929" s="147">
        <f>Obra</f>
        <v>0</v>
      </c>
      <c r="C2929" s="152"/>
      <c r="D2929" s="152"/>
      <c r="E2929" s="152"/>
      <c r="F2929" s="147" t="s">
        <v>41</v>
      </c>
      <c r="G2929" s="153">
        <f>Fecha_Base</f>
        <v>0</v>
      </c>
    </row>
    <row r="2930" spans="1:7" ht="16.5" customHeight="1" x14ac:dyDescent="0.2">
      <c r="A2930" s="154" t="s">
        <v>818</v>
      </c>
      <c r="B2930" s="155">
        <f>Ubicación</f>
        <v>0</v>
      </c>
      <c r="C2930" s="155"/>
      <c r="D2930" s="156"/>
      <c r="E2930" s="157"/>
      <c r="F2930" s="158"/>
      <c r="G2930" s="159"/>
    </row>
    <row r="2931" spans="1:7" ht="16.5" customHeight="1" x14ac:dyDescent="0.2">
      <c r="A2931" s="154" t="s">
        <v>42</v>
      </c>
      <c r="B2931" s="470"/>
      <c r="C2931" s="160" t="str">
        <f>IF(B2931="","",VLOOKUP(B2931,Tabla_CyP,2,FALSE))</f>
        <v/>
      </c>
      <c r="E2931" s="157"/>
      <c r="F2931" s="158"/>
      <c r="G2931" s="159"/>
    </row>
    <row r="2932" spans="1:7" ht="16.5" customHeight="1" x14ac:dyDescent="0.2">
      <c r="A2932" s="154" t="s">
        <v>29</v>
      </c>
      <c r="B2932" s="570">
        <v>40</v>
      </c>
      <c r="C2932" s="160">
        <f>IF(B2932=0,"",VLOOKUP(B2932,Tabla_CyP,2,FALSE))</f>
        <v>0</v>
      </c>
      <c r="D2932" s="156"/>
      <c r="E2932" s="157"/>
      <c r="F2932" s="155" t="s">
        <v>30</v>
      </c>
      <c r="G2932" s="161">
        <f>IF(B2932=0,"",VLOOKUP(B2932,Tabla_CyP,4,FALSE))</f>
        <v>0</v>
      </c>
    </row>
    <row r="2933" spans="1:7" ht="16.5" customHeight="1" x14ac:dyDescent="0.2">
      <c r="A2933" s="154"/>
      <c r="B2933" s="155"/>
      <c r="C2933" s="160"/>
      <c r="D2933" s="156"/>
      <c r="E2933" s="157"/>
      <c r="F2933" s="160"/>
      <c r="G2933" s="162"/>
    </row>
    <row r="2934" spans="1:7" ht="16.5" customHeight="1" x14ac:dyDescent="0.2">
      <c r="A2934" s="412"/>
      <c r="B2934" s="149"/>
      <c r="C2934" s="413" t="s">
        <v>1695</v>
      </c>
      <c r="D2934" s="149"/>
      <c r="E2934" s="149"/>
      <c r="F2934" s="149"/>
      <c r="G2934" s="414"/>
    </row>
    <row r="2935" spans="1:7" ht="16.5" customHeight="1" x14ac:dyDescent="0.2">
      <c r="A2935" s="154"/>
      <c r="B2935" s="215"/>
      <c r="C2935" s="160"/>
      <c r="D2935" s="156"/>
      <c r="E2935" s="157"/>
      <c r="F2935" s="155"/>
      <c r="G2935" s="161"/>
    </row>
    <row r="2936" spans="1:7" ht="16.5" customHeight="1" x14ac:dyDescent="0.2">
      <c r="A2936" s="154"/>
      <c r="B2936" s="215"/>
      <c r="C2936" s="415" t="s">
        <v>1696</v>
      </c>
      <c r="D2936" s="416" t="s">
        <v>32</v>
      </c>
      <c r="E2936" s="416" t="s">
        <v>1697</v>
      </c>
      <c r="F2936" s="416" t="s">
        <v>1698</v>
      </c>
      <c r="G2936" s="417" t="s">
        <v>1699</v>
      </c>
    </row>
    <row r="2937" spans="1:7" ht="16.5" customHeight="1" x14ac:dyDescent="0.2">
      <c r="A2937" s="154"/>
      <c r="B2937" s="215"/>
      <c r="C2937" s="424"/>
      <c r="D2937" s="429"/>
      <c r="E2937" s="467"/>
      <c r="F2937" s="430"/>
      <c r="G2937" s="420">
        <f>ROUND(D2937*F2937,2)</f>
        <v>0</v>
      </c>
    </row>
    <row r="2938" spans="1:7" ht="16.5" customHeight="1" x14ac:dyDescent="0.2">
      <c r="A2938" s="154"/>
      <c r="B2938" s="215"/>
      <c r="C2938" s="424"/>
      <c r="D2938" s="429"/>
      <c r="E2938" s="467"/>
      <c r="F2938" s="430"/>
      <c r="G2938" s="420">
        <f>ROUND(D2938*F2938,2)</f>
        <v>0</v>
      </c>
    </row>
    <row r="2939" spans="1:7" ht="16.5" customHeight="1" x14ac:dyDescent="0.2">
      <c r="A2939" s="154"/>
      <c r="B2939" s="215"/>
      <c r="C2939" s="424"/>
      <c r="D2939" s="429"/>
      <c r="E2939" s="467"/>
      <c r="F2939" s="430"/>
      <c r="G2939" s="420">
        <f>ROUND(D2939*F2939,2)</f>
        <v>0</v>
      </c>
    </row>
    <row r="2940" spans="1:7" ht="16.5" customHeight="1" x14ac:dyDescent="0.2">
      <c r="A2940" s="154"/>
      <c r="B2940" s="215"/>
      <c r="C2940" s="424"/>
      <c r="D2940" s="429"/>
      <c r="E2940" s="467"/>
      <c r="F2940" s="430"/>
      <c r="G2940" s="420">
        <f>ROUND(D2940*F2940,2)</f>
        <v>0</v>
      </c>
    </row>
    <row r="2941" spans="1:7" ht="16.5" customHeight="1" x14ac:dyDescent="0.2">
      <c r="A2941" s="154"/>
      <c r="B2941" s="215"/>
      <c r="C2941" s="424"/>
      <c r="D2941" s="429"/>
      <c r="E2941" s="467"/>
      <c r="F2941" s="430"/>
      <c r="G2941" s="420">
        <f t="shared" ref="G2941:G2946" si="312">ROUND(D2941*F2941,2)</f>
        <v>0</v>
      </c>
    </row>
    <row r="2942" spans="1:7" ht="16.5" customHeight="1" x14ac:dyDescent="0.2">
      <c r="A2942" s="154"/>
      <c r="B2942" s="215"/>
      <c r="C2942" s="424"/>
      <c r="D2942" s="429"/>
      <c r="E2942" s="467"/>
      <c r="F2942" s="430"/>
      <c r="G2942" s="420">
        <f t="shared" si="312"/>
        <v>0</v>
      </c>
    </row>
    <row r="2943" spans="1:7" ht="16.5" customHeight="1" x14ac:dyDescent="0.2">
      <c r="A2943" s="154"/>
      <c r="B2943" s="215"/>
      <c r="C2943" s="424"/>
      <c r="D2943" s="429"/>
      <c r="E2943" s="467"/>
      <c r="F2943" s="430"/>
      <c r="G2943" s="420">
        <f t="shared" si="312"/>
        <v>0</v>
      </c>
    </row>
    <row r="2944" spans="1:7" ht="16.5" customHeight="1" x14ac:dyDescent="0.2">
      <c r="A2944" s="154"/>
      <c r="B2944" s="215"/>
      <c r="C2944" s="424"/>
      <c r="D2944" s="429"/>
      <c r="E2944" s="467"/>
      <c r="F2944" s="430"/>
      <c r="G2944" s="420">
        <f t="shared" si="312"/>
        <v>0</v>
      </c>
    </row>
    <row r="2945" spans="1:7" ht="16.5" customHeight="1" x14ac:dyDescent="0.2">
      <c r="A2945" s="154"/>
      <c r="B2945" s="215"/>
      <c r="C2945" s="424"/>
      <c r="D2945" s="429"/>
      <c r="E2945" s="467"/>
      <c r="F2945" s="430"/>
      <c r="G2945" s="420">
        <f t="shared" si="312"/>
        <v>0</v>
      </c>
    </row>
    <row r="2946" spans="1:7" ht="16.5" customHeight="1" x14ac:dyDescent="0.2">
      <c r="A2946" s="154"/>
      <c r="B2946" s="215"/>
      <c r="C2946" s="424"/>
      <c r="D2946" s="429"/>
      <c r="E2946" s="467"/>
      <c r="F2946" s="430"/>
      <c r="G2946" s="420">
        <f t="shared" si="312"/>
        <v>0</v>
      </c>
    </row>
    <row r="2947" spans="1:7" ht="16.5" customHeight="1" thickBot="1" x14ac:dyDescent="0.25">
      <c r="A2947" s="154"/>
      <c r="B2947" s="215"/>
      <c r="C2947" s="160"/>
      <c r="E2947" s="222"/>
      <c r="F2947" s="155"/>
      <c r="G2947" s="161"/>
    </row>
    <row r="2948" spans="1:7" ht="16.5" customHeight="1" thickBot="1" x14ac:dyDescent="0.25">
      <c r="A2948" s="154"/>
      <c r="C2948" s="421" t="s">
        <v>1700</v>
      </c>
      <c r="E2948" s="222">
        <f>SUMPRODUCT(D2937:D2946,E2937:E2946)</f>
        <v>0</v>
      </c>
      <c r="F2948" s="155" t="s">
        <v>1701</v>
      </c>
      <c r="G2948" s="422">
        <f>SUM(G2937:G2946)</f>
        <v>0</v>
      </c>
    </row>
    <row r="2949" spans="1:7" ht="16.5" customHeight="1" x14ac:dyDescent="0.2">
      <c r="A2949" s="154"/>
      <c r="B2949" s="215"/>
      <c r="C2949" s="421"/>
      <c r="D2949" s="222"/>
      <c r="E2949" s="157"/>
      <c r="F2949" s="155"/>
      <c r="G2949" s="224"/>
    </row>
    <row r="2950" spans="1:7" ht="16.5" customHeight="1" x14ac:dyDescent="0.2">
      <c r="A2950" s="154"/>
      <c r="B2950" s="215"/>
      <c r="C2950" s="155" t="s">
        <v>1702</v>
      </c>
      <c r="D2950" s="425"/>
      <c r="E2950" s="559" t="str">
        <f>CONCATENATE(G2932,"/día")</f>
        <v>0/día</v>
      </c>
      <c r="F2950" s="155"/>
      <c r="G2950" s="161"/>
    </row>
    <row r="2951" spans="1:7" ht="16.5" customHeight="1" x14ac:dyDescent="0.2">
      <c r="A2951" s="154"/>
      <c r="B2951" s="215"/>
      <c r="C2951" s="160"/>
      <c r="D2951" s="156"/>
      <c r="E2951" s="157"/>
      <c r="F2951" s="155"/>
      <c r="G2951" s="161"/>
    </row>
    <row r="2952" spans="1:7" ht="16.5" customHeight="1" x14ac:dyDescent="0.2">
      <c r="A2952" s="603" t="s">
        <v>681</v>
      </c>
      <c r="B2952" s="604"/>
      <c r="C2952" s="605" t="s">
        <v>0</v>
      </c>
      <c r="D2952" s="607" t="s">
        <v>1703</v>
      </c>
      <c r="E2952" s="607" t="s">
        <v>1715</v>
      </c>
      <c r="F2952" s="609" t="s">
        <v>1054</v>
      </c>
      <c r="G2952" s="611" t="s">
        <v>34</v>
      </c>
    </row>
    <row r="2953" spans="1:7" ht="16.5" customHeight="1" x14ac:dyDescent="0.2">
      <c r="A2953" s="163" t="s">
        <v>682</v>
      </c>
      <c r="B2953" s="164" t="s">
        <v>683</v>
      </c>
      <c r="C2953" s="606"/>
      <c r="D2953" s="608"/>
      <c r="E2953" s="608"/>
      <c r="F2953" s="610"/>
      <c r="G2953" s="612"/>
    </row>
    <row r="2954" spans="1:7" ht="16.5" customHeight="1" x14ac:dyDescent="0.2">
      <c r="A2954" s="165"/>
      <c r="B2954" s="160"/>
      <c r="C2954" s="167" t="s">
        <v>1704</v>
      </c>
      <c r="D2954" s="157"/>
      <c r="E2954" s="157"/>
      <c r="F2954" s="160"/>
      <c r="G2954" s="168"/>
    </row>
    <row r="2955" spans="1:7" ht="16.5" customHeight="1" x14ac:dyDescent="0.2">
      <c r="A2955" s="578" t="s">
        <v>1806</v>
      </c>
      <c r="B2955" s="418" t="str">
        <f t="shared" ref="B2955:B2964" si="313">IF(A2955=0,0,VLOOKUP(A2955,Tabla_Indices,2,FALSE))</f>
        <v>Equipo - Amortización de equipo</v>
      </c>
      <c r="C2955" s="424" t="s">
        <v>1821</v>
      </c>
      <c r="D2955" s="579">
        <f>C_Amortización_Equipo</f>
        <v>0</v>
      </c>
      <c r="E2955" s="472"/>
      <c r="F2955" s="468">
        <f>IF(C2955="",0,D2950)</f>
        <v>0</v>
      </c>
      <c r="G2955" s="426">
        <f>IF(F2955=0,0,ROUND(E2955/F2955,2))</f>
        <v>0</v>
      </c>
    </row>
    <row r="2956" spans="1:7" ht="16.5" customHeight="1" x14ac:dyDescent="0.2">
      <c r="A2956" s="578" t="s">
        <v>1806</v>
      </c>
      <c r="B2956" s="418" t="str">
        <f t="shared" si="313"/>
        <v>Equipo - Amortización de equipo</v>
      </c>
      <c r="C2956" s="424" t="s">
        <v>1811</v>
      </c>
      <c r="D2956" s="579">
        <f>C_Interés_Equipo</f>
        <v>0</v>
      </c>
      <c r="E2956" s="472"/>
      <c r="F2956" s="468">
        <f>IF(C2956="",0,D2950)</f>
        <v>0</v>
      </c>
      <c r="G2956" s="426">
        <f t="shared" ref="G2956:G2964" si="314">IF(F2956=0,0,ROUND(E2956/F2956,2))</f>
        <v>0</v>
      </c>
    </row>
    <row r="2957" spans="1:7" ht="16.5" customHeight="1" x14ac:dyDescent="0.2">
      <c r="A2957" s="578" t="s">
        <v>1807</v>
      </c>
      <c r="B2957" s="418" t="str">
        <f t="shared" si="313"/>
        <v xml:space="preserve">Accesorios y repuestos para máquinas de uso especial                 </v>
      </c>
      <c r="C2957" s="428" t="s">
        <v>1721</v>
      </c>
      <c r="D2957" s="579">
        <f>C_Reparaciones_Repuestos_Equipos</f>
        <v>0</v>
      </c>
      <c r="E2957" s="472"/>
      <c r="F2957" s="468">
        <f>IF(C2957="",0,D2950)</f>
        <v>0</v>
      </c>
      <c r="G2957" s="426">
        <f t="shared" si="314"/>
        <v>0</v>
      </c>
    </row>
    <row r="2958" spans="1:7" ht="16.5" customHeight="1" x14ac:dyDescent="0.2">
      <c r="A2958" s="578" t="s">
        <v>1809</v>
      </c>
      <c r="B2958" s="418" t="str">
        <f t="shared" si="313"/>
        <v xml:space="preserve">Gas oil                                                                </v>
      </c>
      <c r="C2958" s="428" t="s">
        <v>982</v>
      </c>
      <c r="D2958" s="579">
        <f>C_Combustible_Equipos</f>
        <v>0</v>
      </c>
      <c r="E2958" s="472"/>
      <c r="F2958" s="468">
        <f>IF(C2958="",0,D2950)</f>
        <v>0</v>
      </c>
      <c r="G2958" s="426">
        <f t="shared" si="314"/>
        <v>0</v>
      </c>
    </row>
    <row r="2959" spans="1:7" ht="16.5" customHeight="1" x14ac:dyDescent="0.2">
      <c r="A2959" s="578" t="s">
        <v>1810</v>
      </c>
      <c r="B2959" s="418" t="str">
        <f t="shared" si="313"/>
        <v xml:space="preserve">Aceites lubricantes                                                    </v>
      </c>
      <c r="C2959" s="428" t="s">
        <v>1808</v>
      </c>
      <c r="D2959" s="579">
        <f>C_Lubricantes_Equipos</f>
        <v>0</v>
      </c>
      <c r="E2959" s="472"/>
      <c r="F2959" s="468">
        <f>IF(C2959="",0,D2950)</f>
        <v>0</v>
      </c>
      <c r="G2959" s="426">
        <f t="shared" si="314"/>
        <v>0</v>
      </c>
    </row>
    <row r="2960" spans="1:7" ht="16.5" customHeight="1" x14ac:dyDescent="0.2">
      <c r="A2960" s="578"/>
      <c r="B2960" s="418">
        <f t="shared" si="313"/>
        <v>0</v>
      </c>
      <c r="C2960" s="428"/>
      <c r="D2960" s="471"/>
      <c r="E2960" s="430"/>
      <c r="F2960" s="468">
        <f>IF(C2960="",0,D2950)</f>
        <v>0</v>
      </c>
      <c r="G2960" s="426">
        <f t="shared" si="314"/>
        <v>0</v>
      </c>
    </row>
    <row r="2961" spans="1:7" ht="16.5" customHeight="1" x14ac:dyDescent="0.2">
      <c r="A2961" s="578"/>
      <c r="B2961" s="418">
        <f t="shared" si="313"/>
        <v>0</v>
      </c>
      <c r="C2961" s="428"/>
      <c r="D2961" s="425"/>
      <c r="E2961" s="471"/>
      <c r="F2961" s="468">
        <f>IF(C2961="",0,D2950)</f>
        <v>0</v>
      </c>
      <c r="G2961" s="426">
        <f t="shared" si="314"/>
        <v>0</v>
      </c>
    </row>
    <row r="2962" spans="1:7" ht="16.5" customHeight="1" x14ac:dyDescent="0.2">
      <c r="A2962" s="578"/>
      <c r="B2962" s="418">
        <f t="shared" si="313"/>
        <v>0</v>
      </c>
      <c r="C2962" s="428"/>
      <c r="D2962" s="425"/>
      <c r="E2962" s="471"/>
      <c r="F2962" s="468">
        <f>IF(C2962="",0,D2950)</f>
        <v>0</v>
      </c>
      <c r="G2962" s="426">
        <f t="shared" si="314"/>
        <v>0</v>
      </c>
    </row>
    <row r="2963" spans="1:7" ht="16.5" customHeight="1" x14ac:dyDescent="0.2">
      <c r="A2963" s="578"/>
      <c r="B2963" s="418">
        <f t="shared" si="313"/>
        <v>0</v>
      </c>
      <c r="C2963" s="428"/>
      <c r="D2963" s="425"/>
      <c r="E2963" s="429"/>
      <c r="F2963" s="468">
        <f>IF(C2963="",0,D2950)</f>
        <v>0</v>
      </c>
      <c r="G2963" s="426">
        <f t="shared" si="314"/>
        <v>0</v>
      </c>
    </row>
    <row r="2964" spans="1:7" ht="16.5" customHeight="1" x14ac:dyDescent="0.2">
      <c r="A2964" s="578"/>
      <c r="B2964" s="418">
        <f t="shared" si="313"/>
        <v>0</v>
      </c>
      <c r="C2964" s="424"/>
      <c r="D2964" s="425"/>
      <c r="E2964" s="429"/>
      <c r="F2964" s="468">
        <f>IF(C2964="",0,D2950)</f>
        <v>0</v>
      </c>
      <c r="G2964" s="426">
        <f t="shared" si="314"/>
        <v>0</v>
      </c>
    </row>
    <row r="2965" spans="1:7" ht="16.5" customHeight="1" x14ac:dyDescent="0.2">
      <c r="A2965" s="169"/>
      <c r="B2965" s="156"/>
      <c r="C2965" s="160"/>
      <c r="D2965" s="156"/>
      <c r="E2965" s="157"/>
      <c r="F2965" s="166" t="s">
        <v>35</v>
      </c>
      <c r="G2965" s="431">
        <f>SUBTOTAL(9,G2955:G2964)</f>
        <v>0</v>
      </c>
    </row>
    <row r="2966" spans="1:7" ht="16.5" customHeight="1" x14ac:dyDescent="0.2">
      <c r="A2966" s="165"/>
      <c r="B2966" s="160"/>
      <c r="C2966" s="167" t="s">
        <v>821</v>
      </c>
      <c r="D2966" s="156"/>
      <c r="E2966" s="157"/>
      <c r="F2966" s="158"/>
      <c r="G2966" s="168"/>
    </row>
    <row r="2967" spans="1:7" ht="16.5" customHeight="1" x14ac:dyDescent="0.2">
      <c r="A2967" s="603" t="s">
        <v>681</v>
      </c>
      <c r="B2967" s="604"/>
      <c r="C2967" s="605" t="s">
        <v>0</v>
      </c>
      <c r="D2967" s="607" t="s">
        <v>32</v>
      </c>
      <c r="E2967" s="607" t="s">
        <v>1715</v>
      </c>
      <c r="F2967" s="609" t="s">
        <v>1054</v>
      </c>
      <c r="G2967" s="611" t="s">
        <v>34</v>
      </c>
    </row>
    <row r="2968" spans="1:7" ht="16.5" customHeight="1" x14ac:dyDescent="0.2">
      <c r="A2968" s="163" t="s">
        <v>682</v>
      </c>
      <c r="B2968" s="164" t="s">
        <v>683</v>
      </c>
      <c r="C2968" s="606"/>
      <c r="D2968" s="608"/>
      <c r="E2968" s="608"/>
      <c r="F2968" s="610"/>
      <c r="G2968" s="612"/>
    </row>
    <row r="2969" spans="1:7" ht="16.5" customHeight="1" x14ac:dyDescent="0.2">
      <c r="A2969" s="423" t="s">
        <v>1822</v>
      </c>
      <c r="B2969" s="418" t="str">
        <f t="shared" ref="B2969:B2975" si="315">IF(A2969=0,0,VLOOKUP(A2969,Tabla_Indices,2,FALSE))</f>
        <v>Oficial Especializado</v>
      </c>
      <c r="C2969" s="427" t="s">
        <v>1723</v>
      </c>
      <c r="D2969" s="425"/>
      <c r="E2969" s="429"/>
      <c r="F2969" s="419">
        <f>D2950</f>
        <v>0</v>
      </c>
      <c r="G2969" s="432">
        <f>IF(F2969=0,0,ROUND(D2969*E2969/F2969,2))</f>
        <v>0</v>
      </c>
    </row>
    <row r="2970" spans="1:7" ht="16.5" customHeight="1" x14ac:dyDescent="0.2">
      <c r="A2970" s="423" t="s">
        <v>1823</v>
      </c>
      <c r="B2970" s="418" t="str">
        <f t="shared" si="315"/>
        <v xml:space="preserve">Oficial </v>
      </c>
      <c r="C2970" s="424" t="s">
        <v>1724</v>
      </c>
      <c r="D2970" s="425"/>
      <c r="E2970" s="429"/>
      <c r="F2970" s="419">
        <f>D2950</f>
        <v>0</v>
      </c>
      <c r="G2970" s="432">
        <f t="shared" ref="G2970:G2975" si="316">IF(F2970=0,0,ROUND(D2970*E2970/F2970,2))</f>
        <v>0</v>
      </c>
    </row>
    <row r="2971" spans="1:7" ht="16.5" customHeight="1" x14ac:dyDescent="0.2">
      <c r="A2971" s="423" t="s">
        <v>1824</v>
      </c>
      <c r="B2971" s="418" t="str">
        <f t="shared" si="315"/>
        <v>Ayudante</v>
      </c>
      <c r="C2971" s="424" t="s">
        <v>1725</v>
      </c>
      <c r="D2971" s="425"/>
      <c r="E2971" s="429"/>
      <c r="F2971" s="419">
        <f>D2950</f>
        <v>0</v>
      </c>
      <c r="G2971" s="432">
        <f t="shared" si="316"/>
        <v>0</v>
      </c>
    </row>
    <row r="2972" spans="1:7" ht="16.5" customHeight="1" x14ac:dyDescent="0.2">
      <c r="A2972" s="423" t="s">
        <v>1824</v>
      </c>
      <c r="B2972" s="418" t="str">
        <f t="shared" si="315"/>
        <v>Ayudante</v>
      </c>
      <c r="C2972" s="424" t="s">
        <v>825</v>
      </c>
      <c r="D2972" s="425"/>
      <c r="E2972" s="429"/>
      <c r="F2972" s="419">
        <f>D2950</f>
        <v>0</v>
      </c>
      <c r="G2972" s="432">
        <f t="shared" si="316"/>
        <v>0</v>
      </c>
    </row>
    <row r="2973" spans="1:7" ht="16.5" customHeight="1" x14ac:dyDescent="0.2">
      <c r="A2973" s="423"/>
      <c r="B2973" s="418">
        <f t="shared" si="315"/>
        <v>0</v>
      </c>
      <c r="C2973" s="424"/>
      <c r="D2973" s="425"/>
      <c r="E2973" s="429"/>
      <c r="F2973" s="419"/>
      <c r="G2973" s="432">
        <f t="shared" si="316"/>
        <v>0</v>
      </c>
    </row>
    <row r="2974" spans="1:7" ht="16.5" customHeight="1" x14ac:dyDescent="0.2">
      <c r="A2974" s="423" t="s">
        <v>1825</v>
      </c>
      <c r="B2974" s="418" t="str">
        <f t="shared" si="315"/>
        <v>Sereno</v>
      </c>
      <c r="C2974" s="424" t="s">
        <v>1726</v>
      </c>
      <c r="D2974" s="433"/>
      <c r="E2974" s="571"/>
      <c r="F2974" s="419">
        <f>D2950</f>
        <v>0</v>
      </c>
      <c r="G2974" s="432">
        <f t="shared" si="316"/>
        <v>0</v>
      </c>
    </row>
    <row r="2975" spans="1:7" ht="16.5" customHeight="1" x14ac:dyDescent="0.2">
      <c r="A2975" s="423"/>
      <c r="B2975" s="418">
        <f t="shared" si="315"/>
        <v>0</v>
      </c>
      <c r="C2975" s="418"/>
      <c r="D2975" s="469"/>
      <c r="E2975" s="419"/>
      <c r="F2975" s="419">
        <f>D2950</f>
        <v>0</v>
      </c>
      <c r="G2975" s="432">
        <f t="shared" si="316"/>
        <v>0</v>
      </c>
    </row>
    <row r="2976" spans="1:7" ht="16.5" customHeight="1" x14ac:dyDescent="0.2">
      <c r="A2976" s="169"/>
      <c r="B2976" s="156"/>
      <c r="C2976" s="160"/>
      <c r="D2976" s="156"/>
      <c r="E2976" s="157"/>
      <c r="F2976" s="166" t="s">
        <v>36</v>
      </c>
      <c r="G2976" s="434">
        <f>SUBTOTAL(9,G2969:G2975)</f>
        <v>0</v>
      </c>
    </row>
    <row r="2977" spans="1:7" ht="16.5" customHeight="1" x14ac:dyDescent="0.2">
      <c r="A2977" s="165"/>
      <c r="B2977" s="160"/>
      <c r="C2977" s="167" t="s">
        <v>1705</v>
      </c>
      <c r="D2977" s="156"/>
      <c r="E2977" s="157"/>
      <c r="F2977" s="158"/>
      <c r="G2977" s="168"/>
    </row>
    <row r="2978" spans="1:7" ht="16.5" customHeight="1" x14ac:dyDescent="0.2">
      <c r="A2978" s="603" t="s">
        <v>681</v>
      </c>
      <c r="B2978" s="604"/>
      <c r="C2978" s="605" t="s">
        <v>0</v>
      </c>
      <c r="D2978" s="605" t="s">
        <v>31</v>
      </c>
      <c r="E2978" s="607" t="s">
        <v>32</v>
      </c>
      <c r="F2978" s="609" t="s">
        <v>33</v>
      </c>
      <c r="G2978" s="611" t="s">
        <v>34</v>
      </c>
    </row>
    <row r="2979" spans="1:7" ht="16.5" customHeight="1" x14ac:dyDescent="0.2">
      <c r="A2979" s="163" t="s">
        <v>682</v>
      </c>
      <c r="B2979" s="164" t="s">
        <v>683</v>
      </c>
      <c r="C2979" s="606"/>
      <c r="D2979" s="606"/>
      <c r="E2979" s="608"/>
      <c r="F2979" s="610"/>
      <c r="G2979" s="612"/>
    </row>
    <row r="2980" spans="1:7" ht="16.5" customHeight="1" x14ac:dyDescent="0.2">
      <c r="A2980" s="423"/>
      <c r="B2980" s="418">
        <f t="shared" ref="B2980:B2990" si="317">IF(A2980=0,0,VLOOKUP(A2980,Tabla_Indices,2,FALSE))</f>
        <v>0</v>
      </c>
      <c r="C2980" s="424"/>
      <c r="D2980" s="425"/>
      <c r="E2980" s="429"/>
      <c r="F2980" s="430"/>
      <c r="G2980" s="432">
        <f>ROUND(E2980*F2980,2)</f>
        <v>0</v>
      </c>
    </row>
    <row r="2981" spans="1:7" ht="16.5" customHeight="1" x14ac:dyDescent="0.2">
      <c r="A2981" s="423"/>
      <c r="B2981" s="418">
        <f t="shared" si="317"/>
        <v>0</v>
      </c>
      <c r="C2981" s="424"/>
      <c r="D2981" s="425"/>
      <c r="E2981" s="429"/>
      <c r="F2981" s="430"/>
      <c r="G2981" s="432">
        <f t="shared" ref="G2981:G2990" si="318">ROUND(E2981*F2981,2)</f>
        <v>0</v>
      </c>
    </row>
    <row r="2982" spans="1:7" ht="16.5" customHeight="1" x14ac:dyDescent="0.2">
      <c r="A2982" s="423"/>
      <c r="B2982" s="418">
        <f t="shared" si="317"/>
        <v>0</v>
      </c>
      <c r="C2982" s="424"/>
      <c r="D2982" s="425"/>
      <c r="E2982" s="429"/>
      <c r="F2982" s="430"/>
      <c r="G2982" s="432">
        <f t="shared" si="318"/>
        <v>0</v>
      </c>
    </row>
    <row r="2983" spans="1:7" ht="16.5" customHeight="1" x14ac:dyDescent="0.2">
      <c r="A2983" s="423"/>
      <c r="B2983" s="418">
        <f t="shared" si="317"/>
        <v>0</v>
      </c>
      <c r="C2983" s="424"/>
      <c r="D2983" s="425"/>
      <c r="E2983" s="429"/>
      <c r="F2983" s="430"/>
      <c r="G2983" s="432">
        <f t="shared" si="318"/>
        <v>0</v>
      </c>
    </row>
    <row r="2984" spans="1:7" ht="16.5" customHeight="1" x14ac:dyDescent="0.2">
      <c r="A2984" s="423"/>
      <c r="B2984" s="418">
        <f t="shared" si="317"/>
        <v>0</v>
      </c>
      <c r="C2984" s="424"/>
      <c r="D2984" s="425"/>
      <c r="E2984" s="429"/>
      <c r="F2984" s="430"/>
      <c r="G2984" s="432">
        <f t="shared" si="318"/>
        <v>0</v>
      </c>
    </row>
    <row r="2985" spans="1:7" ht="16.5" customHeight="1" x14ac:dyDescent="0.2">
      <c r="A2985" s="423"/>
      <c r="B2985" s="418">
        <f t="shared" si="317"/>
        <v>0</v>
      </c>
      <c r="C2985" s="424"/>
      <c r="D2985" s="425"/>
      <c r="E2985" s="435"/>
      <c r="F2985" s="430"/>
      <c r="G2985" s="432">
        <f t="shared" si="318"/>
        <v>0</v>
      </c>
    </row>
    <row r="2986" spans="1:7" ht="16.5" customHeight="1" x14ac:dyDescent="0.2">
      <c r="A2986" s="423"/>
      <c r="B2986" s="418">
        <f t="shared" si="317"/>
        <v>0</v>
      </c>
      <c r="C2986" s="424"/>
      <c r="D2986" s="425"/>
      <c r="E2986" s="429"/>
      <c r="F2986" s="430"/>
      <c r="G2986" s="432">
        <f t="shared" si="318"/>
        <v>0</v>
      </c>
    </row>
    <row r="2987" spans="1:7" ht="16.5" customHeight="1" x14ac:dyDescent="0.2">
      <c r="A2987" s="423"/>
      <c r="B2987" s="418">
        <f t="shared" si="317"/>
        <v>0</v>
      </c>
      <c r="C2987" s="424"/>
      <c r="D2987" s="425"/>
      <c r="E2987" s="429"/>
      <c r="F2987" s="430"/>
      <c r="G2987" s="432">
        <f t="shared" si="318"/>
        <v>0</v>
      </c>
    </row>
    <row r="2988" spans="1:7" ht="16.5" customHeight="1" x14ac:dyDescent="0.2">
      <c r="A2988" s="423"/>
      <c r="B2988" s="418">
        <f t="shared" si="317"/>
        <v>0</v>
      </c>
      <c r="C2988" s="424"/>
      <c r="D2988" s="425"/>
      <c r="E2988" s="429"/>
      <c r="F2988" s="430"/>
      <c r="G2988" s="432">
        <f t="shared" si="318"/>
        <v>0</v>
      </c>
    </row>
    <row r="2989" spans="1:7" ht="16.5" customHeight="1" x14ac:dyDescent="0.2">
      <c r="A2989" s="423"/>
      <c r="B2989" s="418">
        <f t="shared" si="317"/>
        <v>0</v>
      </c>
      <c r="C2989" s="424"/>
      <c r="D2989" s="425"/>
      <c r="E2989" s="429"/>
      <c r="F2989" s="430"/>
      <c r="G2989" s="432">
        <f t="shared" si="318"/>
        <v>0</v>
      </c>
    </row>
    <row r="2990" spans="1:7" ht="16.5" customHeight="1" x14ac:dyDescent="0.2">
      <c r="A2990" s="423"/>
      <c r="B2990" s="418">
        <f t="shared" si="317"/>
        <v>0</v>
      </c>
      <c r="C2990" s="424"/>
      <c r="D2990" s="425"/>
      <c r="E2990" s="429"/>
      <c r="F2990" s="430"/>
      <c r="G2990" s="432">
        <f t="shared" si="318"/>
        <v>0</v>
      </c>
    </row>
    <row r="2991" spans="1:7" ht="16.5" customHeight="1" x14ac:dyDescent="0.2">
      <c r="A2991" s="165"/>
      <c r="B2991" s="160"/>
      <c r="C2991" s="160"/>
      <c r="D2991" s="156"/>
      <c r="E2991" s="157"/>
      <c r="F2991" s="166" t="s">
        <v>37</v>
      </c>
      <c r="G2991" s="436">
        <f>SUBTOTAL(9,G2980:G2990)</f>
        <v>0</v>
      </c>
    </row>
    <row r="2992" spans="1:7" ht="16.5" customHeight="1" x14ac:dyDescent="0.2">
      <c r="A2992" s="165"/>
      <c r="B2992" s="160"/>
      <c r="C2992" s="167" t="s">
        <v>1706</v>
      </c>
      <c r="D2992" s="156"/>
      <c r="E2992" s="157"/>
      <c r="F2992" s="158"/>
      <c r="G2992" s="168"/>
    </row>
    <row r="2993" spans="1:7" ht="16.5" customHeight="1" x14ac:dyDescent="0.2">
      <c r="A2993" s="603" t="s">
        <v>681</v>
      </c>
      <c r="B2993" s="604"/>
      <c r="C2993" s="605" t="s">
        <v>0</v>
      </c>
      <c r="D2993" s="605" t="s">
        <v>31</v>
      </c>
      <c r="E2993" s="607" t="s">
        <v>32</v>
      </c>
      <c r="F2993" s="609" t="s">
        <v>33</v>
      </c>
      <c r="G2993" s="611" t="s">
        <v>34</v>
      </c>
    </row>
    <row r="2994" spans="1:7" ht="16.5" customHeight="1" x14ac:dyDescent="0.2">
      <c r="A2994" s="163" t="s">
        <v>682</v>
      </c>
      <c r="B2994" s="164" t="s">
        <v>683</v>
      </c>
      <c r="C2994" s="606"/>
      <c r="D2994" s="606"/>
      <c r="E2994" s="608"/>
      <c r="F2994" s="610"/>
      <c r="G2994" s="612"/>
    </row>
    <row r="2995" spans="1:7" ht="16.5" customHeight="1" x14ac:dyDescent="0.2">
      <c r="A2995" s="423"/>
      <c r="B2995" s="418">
        <f>IF(A2995=0,0,VLOOKUP(A2995,Tabla_Indices,2,FALSE))</f>
        <v>0</v>
      </c>
      <c r="C2995" s="424"/>
      <c r="D2995" s="425"/>
      <c r="E2995" s="429"/>
      <c r="F2995" s="430"/>
      <c r="G2995" s="432">
        <f>ROUND(E2995*F2995,2)</f>
        <v>0</v>
      </c>
    </row>
    <row r="2996" spans="1:7" ht="16.5" customHeight="1" x14ac:dyDescent="0.2">
      <c r="A2996" s="423"/>
      <c r="B2996" s="418">
        <f>IF(A2996=0,0,VLOOKUP(A2996,Tabla_Indices,2,FALSE))</f>
        <v>0</v>
      </c>
      <c r="C2996" s="424"/>
      <c r="D2996" s="425"/>
      <c r="E2996" s="435"/>
      <c r="F2996" s="430"/>
      <c r="G2996" s="432">
        <f t="shared" ref="G2996" si="319">ROUND(E2996*F2996,2)</f>
        <v>0</v>
      </c>
    </row>
    <row r="2997" spans="1:7" ht="16.5" customHeight="1" x14ac:dyDescent="0.2">
      <c r="A2997" s="165"/>
      <c r="B2997" s="160"/>
      <c r="C2997" s="160"/>
      <c r="D2997" s="156"/>
      <c r="E2997" s="157"/>
      <c r="F2997" s="166" t="s">
        <v>1707</v>
      </c>
      <c r="G2997" s="436">
        <f>SUBTOTAL(9,G2995:G2996)</f>
        <v>0</v>
      </c>
    </row>
    <row r="2998" spans="1:7" ht="16.5" customHeight="1" thickBot="1" x14ac:dyDescent="0.25">
      <c r="A2998" s="170"/>
      <c r="B2998" s="171"/>
      <c r="C2998" s="172"/>
      <c r="D2998" s="171"/>
      <c r="E2998" s="173"/>
      <c r="F2998" s="174"/>
      <c r="G2998" s="175"/>
    </row>
    <row r="2999" spans="1:7" ht="16.5" customHeight="1" thickBot="1" x14ac:dyDescent="0.25">
      <c r="A2999" s="202">
        <f>B2932</f>
        <v>40</v>
      </c>
      <c r="B2999" s="201">
        <f>C2932</f>
        <v>0</v>
      </c>
      <c r="C2999" s="225"/>
      <c r="D2999" s="225" t="s">
        <v>38</v>
      </c>
      <c r="E2999" s="226"/>
      <c r="F2999" s="437" t="str">
        <f>CONCATENATE("$/",G2932)</f>
        <v>$/0</v>
      </c>
      <c r="G2999" s="438">
        <f>SUBTOTAL(9,G2955:G2998)</f>
        <v>0</v>
      </c>
    </row>
    <row r="3000" spans="1:7" ht="16.5" customHeight="1" thickTop="1" thickBot="1" x14ac:dyDescent="0.25"/>
    <row r="3001" spans="1:7" ht="16.5" customHeight="1" thickTop="1" x14ac:dyDescent="0.2">
      <c r="A3001" s="613" t="s">
        <v>40</v>
      </c>
      <c r="B3001" s="614"/>
      <c r="C3001" s="614"/>
      <c r="D3001" s="614"/>
      <c r="E3001" s="614"/>
      <c r="F3001" s="614"/>
      <c r="G3001" s="615"/>
    </row>
    <row r="3002" spans="1:7" ht="16.5" customHeight="1" x14ac:dyDescent="0.2">
      <c r="A3002" s="146" t="s">
        <v>819</v>
      </c>
      <c r="B3002" s="147" t="str">
        <f>Comitente</f>
        <v>DIRECCIÓN PROVINCIAL DE VIALIDAD</v>
      </c>
      <c r="C3002" s="148"/>
      <c r="D3002" s="223"/>
      <c r="E3002" s="223"/>
      <c r="F3002" s="150"/>
      <c r="G3002" s="151"/>
    </row>
    <row r="3003" spans="1:7" ht="16.5" customHeight="1" x14ac:dyDescent="0.2">
      <c r="A3003" s="146" t="s">
        <v>820</v>
      </c>
      <c r="B3003" s="147">
        <f>Contratista</f>
        <v>0</v>
      </c>
      <c r="C3003" s="152"/>
      <c r="D3003" s="152"/>
      <c r="E3003" s="152"/>
      <c r="F3003" s="147"/>
      <c r="G3003" s="153"/>
    </row>
    <row r="3004" spans="1:7" ht="16.5" customHeight="1" x14ac:dyDescent="0.2">
      <c r="A3004" s="146" t="s">
        <v>28</v>
      </c>
      <c r="B3004" s="147">
        <f>Obra</f>
        <v>0</v>
      </c>
      <c r="C3004" s="152"/>
      <c r="D3004" s="152"/>
      <c r="E3004" s="152"/>
      <c r="F3004" s="147" t="s">
        <v>41</v>
      </c>
      <c r="G3004" s="153">
        <f>Fecha_Base</f>
        <v>0</v>
      </c>
    </row>
    <row r="3005" spans="1:7" ht="16.5" customHeight="1" x14ac:dyDescent="0.2">
      <c r="A3005" s="154" t="s">
        <v>818</v>
      </c>
      <c r="B3005" s="155">
        <f>Ubicación</f>
        <v>0</v>
      </c>
      <c r="C3005" s="155"/>
      <c r="D3005" s="156"/>
      <c r="E3005" s="157"/>
      <c r="F3005" s="158"/>
      <c r="G3005" s="159"/>
    </row>
    <row r="3006" spans="1:7" ht="16.5" customHeight="1" x14ac:dyDescent="0.2">
      <c r="A3006" s="154" t="s">
        <v>42</v>
      </c>
      <c r="B3006" s="470"/>
      <c r="C3006" s="160" t="str">
        <f>IF(B3006="","",VLOOKUP(B3006,Tabla_CyP,2,FALSE))</f>
        <v/>
      </c>
      <c r="E3006" s="157"/>
      <c r="F3006" s="158"/>
      <c r="G3006" s="159"/>
    </row>
    <row r="3007" spans="1:7" ht="16.5" customHeight="1" x14ac:dyDescent="0.2">
      <c r="A3007" s="154" t="s">
        <v>29</v>
      </c>
      <c r="B3007" s="570">
        <v>41</v>
      </c>
      <c r="C3007" s="160">
        <f>IF(B3007=0,"",VLOOKUP(B3007,Tabla_CyP,2,FALSE))</f>
        <v>0</v>
      </c>
      <c r="D3007" s="156"/>
      <c r="E3007" s="157"/>
      <c r="F3007" s="155" t="s">
        <v>30</v>
      </c>
      <c r="G3007" s="161">
        <f>IF(B3007=0,"",VLOOKUP(B3007,Tabla_CyP,4,FALSE))</f>
        <v>0</v>
      </c>
    </row>
    <row r="3008" spans="1:7" ht="16.5" customHeight="1" x14ac:dyDescent="0.2">
      <c r="A3008" s="154"/>
      <c r="B3008" s="155"/>
      <c r="C3008" s="160"/>
      <c r="D3008" s="156"/>
      <c r="E3008" s="157"/>
      <c r="F3008" s="160"/>
      <c r="G3008" s="162"/>
    </row>
    <row r="3009" spans="1:7" ht="16.5" customHeight="1" x14ac:dyDescent="0.2">
      <c r="A3009" s="412"/>
      <c r="B3009" s="149"/>
      <c r="C3009" s="413" t="s">
        <v>1695</v>
      </c>
      <c r="D3009" s="149"/>
      <c r="E3009" s="149"/>
      <c r="F3009" s="149"/>
      <c r="G3009" s="414"/>
    </row>
    <row r="3010" spans="1:7" ht="16.5" customHeight="1" x14ac:dyDescent="0.2">
      <c r="A3010" s="154"/>
      <c r="B3010" s="215"/>
      <c r="C3010" s="160"/>
      <c r="D3010" s="156"/>
      <c r="E3010" s="157"/>
      <c r="F3010" s="155"/>
      <c r="G3010" s="161"/>
    </row>
    <row r="3011" spans="1:7" ht="16.5" customHeight="1" x14ac:dyDescent="0.2">
      <c r="A3011" s="154"/>
      <c r="B3011" s="215"/>
      <c r="C3011" s="415" t="s">
        <v>1696</v>
      </c>
      <c r="D3011" s="416" t="s">
        <v>32</v>
      </c>
      <c r="E3011" s="416" t="s">
        <v>1697</v>
      </c>
      <c r="F3011" s="416" t="s">
        <v>1698</v>
      </c>
      <c r="G3011" s="417" t="s">
        <v>1699</v>
      </c>
    </row>
    <row r="3012" spans="1:7" ht="16.5" customHeight="1" x14ac:dyDescent="0.2">
      <c r="A3012" s="154"/>
      <c r="B3012" s="215"/>
      <c r="C3012" s="424"/>
      <c r="D3012" s="429"/>
      <c r="E3012" s="467"/>
      <c r="F3012" s="430"/>
      <c r="G3012" s="420">
        <f>ROUND(D3012*F3012,2)</f>
        <v>0</v>
      </c>
    </row>
    <row r="3013" spans="1:7" ht="16.5" customHeight="1" x14ac:dyDescent="0.2">
      <c r="A3013" s="154"/>
      <c r="B3013" s="215"/>
      <c r="C3013" s="424"/>
      <c r="D3013" s="429"/>
      <c r="E3013" s="467"/>
      <c r="F3013" s="430"/>
      <c r="G3013" s="420">
        <f>ROUND(D3013*F3013,2)</f>
        <v>0</v>
      </c>
    </row>
    <row r="3014" spans="1:7" ht="16.5" customHeight="1" x14ac:dyDescent="0.2">
      <c r="A3014" s="154"/>
      <c r="B3014" s="215"/>
      <c r="C3014" s="424"/>
      <c r="D3014" s="429"/>
      <c r="E3014" s="467"/>
      <c r="F3014" s="430"/>
      <c r="G3014" s="420">
        <f>ROUND(D3014*F3014,2)</f>
        <v>0</v>
      </c>
    </row>
    <row r="3015" spans="1:7" ht="16.5" customHeight="1" x14ac:dyDescent="0.2">
      <c r="A3015" s="154"/>
      <c r="B3015" s="215"/>
      <c r="C3015" s="424"/>
      <c r="D3015" s="429"/>
      <c r="E3015" s="467"/>
      <c r="F3015" s="430"/>
      <c r="G3015" s="420">
        <f>ROUND(D3015*F3015,2)</f>
        <v>0</v>
      </c>
    </row>
    <row r="3016" spans="1:7" ht="16.5" customHeight="1" x14ac:dyDescent="0.2">
      <c r="A3016" s="154"/>
      <c r="B3016" s="215"/>
      <c r="C3016" s="424"/>
      <c r="D3016" s="429"/>
      <c r="E3016" s="467"/>
      <c r="F3016" s="430"/>
      <c r="G3016" s="420">
        <f t="shared" ref="G3016:G3021" si="320">ROUND(D3016*F3016,2)</f>
        <v>0</v>
      </c>
    </row>
    <row r="3017" spans="1:7" ht="16.5" customHeight="1" x14ac:dyDescent="0.2">
      <c r="A3017" s="154"/>
      <c r="B3017" s="215"/>
      <c r="C3017" s="424"/>
      <c r="D3017" s="429"/>
      <c r="E3017" s="467"/>
      <c r="F3017" s="430"/>
      <c r="G3017" s="420">
        <f t="shared" si="320"/>
        <v>0</v>
      </c>
    </row>
    <row r="3018" spans="1:7" ht="16.5" customHeight="1" x14ac:dyDescent="0.2">
      <c r="A3018" s="154"/>
      <c r="B3018" s="215"/>
      <c r="C3018" s="424"/>
      <c r="D3018" s="429"/>
      <c r="E3018" s="467"/>
      <c r="F3018" s="430"/>
      <c r="G3018" s="420">
        <f t="shared" si="320"/>
        <v>0</v>
      </c>
    </row>
    <row r="3019" spans="1:7" ht="16.5" customHeight="1" x14ac:dyDescent="0.2">
      <c r="A3019" s="154"/>
      <c r="B3019" s="215"/>
      <c r="C3019" s="424"/>
      <c r="D3019" s="429"/>
      <c r="E3019" s="467"/>
      <c r="F3019" s="430"/>
      <c r="G3019" s="420">
        <f t="shared" si="320"/>
        <v>0</v>
      </c>
    </row>
    <row r="3020" spans="1:7" ht="16.5" customHeight="1" x14ac:dyDescent="0.2">
      <c r="A3020" s="154"/>
      <c r="B3020" s="215"/>
      <c r="C3020" s="424"/>
      <c r="D3020" s="429"/>
      <c r="E3020" s="467"/>
      <c r="F3020" s="430"/>
      <c r="G3020" s="420">
        <f t="shared" si="320"/>
        <v>0</v>
      </c>
    </row>
    <row r="3021" spans="1:7" ht="16.5" customHeight="1" x14ac:dyDescent="0.2">
      <c r="A3021" s="154"/>
      <c r="B3021" s="215"/>
      <c r="C3021" s="424"/>
      <c r="D3021" s="429"/>
      <c r="E3021" s="467"/>
      <c r="F3021" s="430"/>
      <c r="G3021" s="420">
        <f t="shared" si="320"/>
        <v>0</v>
      </c>
    </row>
    <row r="3022" spans="1:7" ht="16.5" customHeight="1" thickBot="1" x14ac:dyDescent="0.25">
      <c r="A3022" s="154"/>
      <c r="B3022" s="215"/>
      <c r="C3022" s="160"/>
      <c r="E3022" s="222"/>
      <c r="F3022" s="155"/>
      <c r="G3022" s="161"/>
    </row>
    <row r="3023" spans="1:7" ht="16.5" customHeight="1" thickBot="1" x14ac:dyDescent="0.25">
      <c r="A3023" s="154"/>
      <c r="C3023" s="421" t="s">
        <v>1700</v>
      </c>
      <c r="E3023" s="222">
        <f>SUMPRODUCT(D3012:D3021,E3012:E3021)</f>
        <v>0</v>
      </c>
      <c r="F3023" s="155" t="s">
        <v>1701</v>
      </c>
      <c r="G3023" s="422">
        <f>SUM(G3012:G3021)</f>
        <v>0</v>
      </c>
    </row>
    <row r="3024" spans="1:7" ht="16.5" customHeight="1" x14ac:dyDescent="0.2">
      <c r="A3024" s="154"/>
      <c r="B3024" s="215"/>
      <c r="C3024" s="421"/>
      <c r="D3024" s="222"/>
      <c r="E3024" s="157"/>
      <c r="F3024" s="155"/>
      <c r="G3024" s="224"/>
    </row>
    <row r="3025" spans="1:7" ht="16.5" customHeight="1" x14ac:dyDescent="0.2">
      <c r="A3025" s="154"/>
      <c r="B3025" s="215"/>
      <c r="C3025" s="155" t="s">
        <v>1702</v>
      </c>
      <c r="D3025" s="425"/>
      <c r="E3025" s="559" t="str">
        <f>CONCATENATE(G3007,"/día")</f>
        <v>0/día</v>
      </c>
      <c r="F3025" s="155"/>
      <c r="G3025" s="161"/>
    </row>
    <row r="3026" spans="1:7" ht="16.5" customHeight="1" x14ac:dyDescent="0.2">
      <c r="A3026" s="154"/>
      <c r="B3026" s="215"/>
      <c r="C3026" s="160"/>
      <c r="D3026" s="156"/>
      <c r="E3026" s="157"/>
      <c r="F3026" s="155"/>
      <c r="G3026" s="161"/>
    </row>
    <row r="3027" spans="1:7" ht="16.5" customHeight="1" x14ac:dyDescent="0.2">
      <c r="A3027" s="603" t="s">
        <v>681</v>
      </c>
      <c r="B3027" s="604"/>
      <c r="C3027" s="605" t="s">
        <v>0</v>
      </c>
      <c r="D3027" s="607" t="s">
        <v>1703</v>
      </c>
      <c r="E3027" s="607" t="s">
        <v>1715</v>
      </c>
      <c r="F3027" s="609" t="s">
        <v>1054</v>
      </c>
      <c r="G3027" s="611" t="s">
        <v>34</v>
      </c>
    </row>
    <row r="3028" spans="1:7" ht="16.5" customHeight="1" x14ac:dyDescent="0.2">
      <c r="A3028" s="163" t="s">
        <v>682</v>
      </c>
      <c r="B3028" s="164" t="s">
        <v>683</v>
      </c>
      <c r="C3028" s="606"/>
      <c r="D3028" s="608"/>
      <c r="E3028" s="608"/>
      <c r="F3028" s="610"/>
      <c r="G3028" s="612"/>
    </row>
    <row r="3029" spans="1:7" ht="16.5" customHeight="1" x14ac:dyDescent="0.2">
      <c r="A3029" s="165"/>
      <c r="B3029" s="160"/>
      <c r="C3029" s="167" t="s">
        <v>1704</v>
      </c>
      <c r="D3029" s="157"/>
      <c r="E3029" s="157"/>
      <c r="F3029" s="160"/>
      <c r="G3029" s="168"/>
    </row>
    <row r="3030" spans="1:7" ht="16.5" customHeight="1" x14ac:dyDescent="0.2">
      <c r="A3030" s="578" t="s">
        <v>1806</v>
      </c>
      <c r="B3030" s="418" t="str">
        <f t="shared" ref="B3030:B3039" si="321">IF(A3030=0,0,VLOOKUP(A3030,Tabla_Indices,2,FALSE))</f>
        <v>Equipo - Amortización de equipo</v>
      </c>
      <c r="C3030" s="424" t="s">
        <v>1821</v>
      </c>
      <c r="D3030" s="579">
        <f>C_Amortización_Equipo</f>
        <v>0</v>
      </c>
      <c r="E3030" s="472"/>
      <c r="F3030" s="468">
        <f>IF(C3030="",0,D3025)</f>
        <v>0</v>
      </c>
      <c r="G3030" s="426">
        <f>IF(F3030=0,0,ROUND(E3030/F3030,2))</f>
        <v>0</v>
      </c>
    </row>
    <row r="3031" spans="1:7" ht="16.5" customHeight="1" x14ac:dyDescent="0.2">
      <c r="A3031" s="578" t="s">
        <v>1806</v>
      </c>
      <c r="B3031" s="418" t="str">
        <f t="shared" si="321"/>
        <v>Equipo - Amortización de equipo</v>
      </c>
      <c r="C3031" s="424" t="s">
        <v>1811</v>
      </c>
      <c r="D3031" s="579">
        <f>C_Interés_Equipo</f>
        <v>0</v>
      </c>
      <c r="E3031" s="472"/>
      <c r="F3031" s="468">
        <f>IF(C3031="",0,D3025)</f>
        <v>0</v>
      </c>
      <c r="G3031" s="426">
        <f t="shared" ref="G3031:G3039" si="322">IF(F3031=0,0,ROUND(E3031/F3031,2))</f>
        <v>0</v>
      </c>
    </row>
    <row r="3032" spans="1:7" ht="16.5" customHeight="1" x14ac:dyDescent="0.2">
      <c r="A3032" s="578" t="s">
        <v>1807</v>
      </c>
      <c r="B3032" s="418" t="str">
        <f t="shared" si="321"/>
        <v xml:space="preserve">Accesorios y repuestos para máquinas de uso especial                 </v>
      </c>
      <c r="C3032" s="428" t="s">
        <v>1721</v>
      </c>
      <c r="D3032" s="579">
        <f>C_Reparaciones_Repuestos_Equipos</f>
        <v>0</v>
      </c>
      <c r="E3032" s="472"/>
      <c r="F3032" s="468">
        <f>IF(C3032="",0,D3025)</f>
        <v>0</v>
      </c>
      <c r="G3032" s="426">
        <f t="shared" si="322"/>
        <v>0</v>
      </c>
    </row>
    <row r="3033" spans="1:7" ht="16.5" customHeight="1" x14ac:dyDescent="0.2">
      <c r="A3033" s="578" t="s">
        <v>1809</v>
      </c>
      <c r="B3033" s="418" t="str">
        <f t="shared" si="321"/>
        <v xml:space="preserve">Gas oil                                                                </v>
      </c>
      <c r="C3033" s="428" t="s">
        <v>982</v>
      </c>
      <c r="D3033" s="579">
        <f>C_Combustible_Equipos</f>
        <v>0</v>
      </c>
      <c r="E3033" s="472"/>
      <c r="F3033" s="468">
        <f>IF(C3033="",0,D3025)</f>
        <v>0</v>
      </c>
      <c r="G3033" s="426">
        <f t="shared" si="322"/>
        <v>0</v>
      </c>
    </row>
    <row r="3034" spans="1:7" ht="16.5" customHeight="1" x14ac:dyDescent="0.2">
      <c r="A3034" s="578" t="s">
        <v>1810</v>
      </c>
      <c r="B3034" s="418" t="str">
        <f t="shared" si="321"/>
        <v xml:space="preserve">Aceites lubricantes                                                    </v>
      </c>
      <c r="C3034" s="428" t="s">
        <v>1808</v>
      </c>
      <c r="D3034" s="579">
        <f>C_Lubricantes_Equipos</f>
        <v>0</v>
      </c>
      <c r="E3034" s="472"/>
      <c r="F3034" s="468">
        <f>IF(C3034="",0,D3025)</f>
        <v>0</v>
      </c>
      <c r="G3034" s="426">
        <f t="shared" si="322"/>
        <v>0</v>
      </c>
    </row>
    <row r="3035" spans="1:7" ht="16.5" customHeight="1" x14ac:dyDescent="0.2">
      <c r="A3035" s="578"/>
      <c r="B3035" s="418">
        <f t="shared" si="321"/>
        <v>0</v>
      </c>
      <c r="C3035" s="428"/>
      <c r="D3035" s="471"/>
      <c r="E3035" s="430"/>
      <c r="F3035" s="468">
        <f>IF(C3035="",0,D3025)</f>
        <v>0</v>
      </c>
      <c r="G3035" s="426">
        <f t="shared" si="322"/>
        <v>0</v>
      </c>
    </row>
    <row r="3036" spans="1:7" ht="16.5" customHeight="1" x14ac:dyDescent="0.2">
      <c r="A3036" s="578"/>
      <c r="B3036" s="418">
        <f t="shared" si="321"/>
        <v>0</v>
      </c>
      <c r="C3036" s="428"/>
      <c r="D3036" s="425"/>
      <c r="E3036" s="471"/>
      <c r="F3036" s="468">
        <f>IF(C3036="",0,D3025)</f>
        <v>0</v>
      </c>
      <c r="G3036" s="426">
        <f t="shared" si="322"/>
        <v>0</v>
      </c>
    </row>
    <row r="3037" spans="1:7" ht="16.5" customHeight="1" x14ac:dyDescent="0.2">
      <c r="A3037" s="578"/>
      <c r="B3037" s="418">
        <f t="shared" si="321"/>
        <v>0</v>
      </c>
      <c r="C3037" s="428"/>
      <c r="D3037" s="425"/>
      <c r="E3037" s="471"/>
      <c r="F3037" s="468">
        <f>IF(C3037="",0,D3025)</f>
        <v>0</v>
      </c>
      <c r="G3037" s="426">
        <f t="shared" si="322"/>
        <v>0</v>
      </c>
    </row>
    <row r="3038" spans="1:7" ht="16.5" customHeight="1" x14ac:dyDescent="0.2">
      <c r="A3038" s="578"/>
      <c r="B3038" s="418">
        <f t="shared" si="321"/>
        <v>0</v>
      </c>
      <c r="C3038" s="428"/>
      <c r="D3038" s="425"/>
      <c r="E3038" s="429"/>
      <c r="F3038" s="468">
        <f>IF(C3038="",0,D3025)</f>
        <v>0</v>
      </c>
      <c r="G3038" s="426">
        <f t="shared" si="322"/>
        <v>0</v>
      </c>
    </row>
    <row r="3039" spans="1:7" ht="16.5" customHeight="1" x14ac:dyDescent="0.2">
      <c r="A3039" s="578"/>
      <c r="B3039" s="418">
        <f t="shared" si="321"/>
        <v>0</v>
      </c>
      <c r="C3039" s="424"/>
      <c r="D3039" s="425"/>
      <c r="E3039" s="429"/>
      <c r="F3039" s="468">
        <f>IF(C3039="",0,D3025)</f>
        <v>0</v>
      </c>
      <c r="G3039" s="426">
        <f t="shared" si="322"/>
        <v>0</v>
      </c>
    </row>
    <row r="3040" spans="1:7" ht="16.5" customHeight="1" x14ac:dyDescent="0.2">
      <c r="A3040" s="169"/>
      <c r="B3040" s="156"/>
      <c r="C3040" s="160"/>
      <c r="D3040" s="156"/>
      <c r="E3040" s="157"/>
      <c r="F3040" s="166" t="s">
        <v>35</v>
      </c>
      <c r="G3040" s="431">
        <f>SUBTOTAL(9,G3030:G3039)</f>
        <v>0</v>
      </c>
    </row>
    <row r="3041" spans="1:7" ht="16.5" customHeight="1" x14ac:dyDescent="0.2">
      <c r="A3041" s="165"/>
      <c r="B3041" s="160"/>
      <c r="C3041" s="167" t="s">
        <v>821</v>
      </c>
      <c r="D3041" s="156"/>
      <c r="E3041" s="157"/>
      <c r="F3041" s="158"/>
      <c r="G3041" s="168"/>
    </row>
    <row r="3042" spans="1:7" ht="16.5" customHeight="1" x14ac:dyDescent="0.2">
      <c r="A3042" s="603" t="s">
        <v>681</v>
      </c>
      <c r="B3042" s="604"/>
      <c r="C3042" s="605" t="s">
        <v>0</v>
      </c>
      <c r="D3042" s="607" t="s">
        <v>32</v>
      </c>
      <c r="E3042" s="607" t="s">
        <v>1715</v>
      </c>
      <c r="F3042" s="609" t="s">
        <v>1054</v>
      </c>
      <c r="G3042" s="611" t="s">
        <v>34</v>
      </c>
    </row>
    <row r="3043" spans="1:7" ht="16.5" customHeight="1" x14ac:dyDescent="0.2">
      <c r="A3043" s="163" t="s">
        <v>682</v>
      </c>
      <c r="B3043" s="164" t="s">
        <v>683</v>
      </c>
      <c r="C3043" s="606"/>
      <c r="D3043" s="608"/>
      <c r="E3043" s="608"/>
      <c r="F3043" s="610"/>
      <c r="G3043" s="612"/>
    </row>
    <row r="3044" spans="1:7" ht="16.5" customHeight="1" x14ac:dyDescent="0.2">
      <c r="A3044" s="423" t="s">
        <v>1822</v>
      </c>
      <c r="B3044" s="418" t="str">
        <f t="shared" ref="B3044:B3050" si="323">IF(A3044=0,0,VLOOKUP(A3044,Tabla_Indices,2,FALSE))</f>
        <v>Oficial Especializado</v>
      </c>
      <c r="C3044" s="427" t="s">
        <v>1723</v>
      </c>
      <c r="D3044" s="425"/>
      <c r="E3044" s="429"/>
      <c r="F3044" s="419">
        <f>D3025</f>
        <v>0</v>
      </c>
      <c r="G3044" s="432">
        <f>IF(F3044=0,0,ROUND(D3044*E3044/F3044,2))</f>
        <v>0</v>
      </c>
    </row>
    <row r="3045" spans="1:7" ht="16.5" customHeight="1" x14ac:dyDescent="0.2">
      <c r="A3045" s="423" t="s">
        <v>1823</v>
      </c>
      <c r="B3045" s="418" t="str">
        <f t="shared" si="323"/>
        <v xml:space="preserve">Oficial </v>
      </c>
      <c r="C3045" s="424" t="s">
        <v>1724</v>
      </c>
      <c r="D3045" s="425"/>
      <c r="E3045" s="429"/>
      <c r="F3045" s="419">
        <f>D3025</f>
        <v>0</v>
      </c>
      <c r="G3045" s="432">
        <f t="shared" ref="G3045:G3050" si="324">IF(F3045=0,0,ROUND(D3045*E3045/F3045,2))</f>
        <v>0</v>
      </c>
    </row>
    <row r="3046" spans="1:7" ht="16.5" customHeight="1" x14ac:dyDescent="0.2">
      <c r="A3046" s="423" t="s">
        <v>1824</v>
      </c>
      <c r="B3046" s="418" t="str">
        <f t="shared" si="323"/>
        <v>Ayudante</v>
      </c>
      <c r="C3046" s="424" t="s">
        <v>1725</v>
      </c>
      <c r="D3046" s="425"/>
      <c r="E3046" s="429"/>
      <c r="F3046" s="419">
        <f>D3025</f>
        <v>0</v>
      </c>
      <c r="G3046" s="432">
        <f t="shared" si="324"/>
        <v>0</v>
      </c>
    </row>
    <row r="3047" spans="1:7" ht="16.5" customHeight="1" x14ac:dyDescent="0.2">
      <c r="A3047" s="423" t="s">
        <v>1824</v>
      </c>
      <c r="B3047" s="418" t="str">
        <f t="shared" si="323"/>
        <v>Ayudante</v>
      </c>
      <c r="C3047" s="424" t="s">
        <v>825</v>
      </c>
      <c r="D3047" s="425"/>
      <c r="E3047" s="429"/>
      <c r="F3047" s="419">
        <f>D3025</f>
        <v>0</v>
      </c>
      <c r="G3047" s="432">
        <f t="shared" si="324"/>
        <v>0</v>
      </c>
    </row>
    <row r="3048" spans="1:7" ht="16.5" customHeight="1" x14ac:dyDescent="0.2">
      <c r="A3048" s="423"/>
      <c r="B3048" s="418">
        <f t="shared" si="323"/>
        <v>0</v>
      </c>
      <c r="C3048" s="424"/>
      <c r="D3048" s="425"/>
      <c r="E3048" s="429"/>
      <c r="F3048" s="419"/>
      <c r="G3048" s="432">
        <f t="shared" si="324"/>
        <v>0</v>
      </c>
    </row>
    <row r="3049" spans="1:7" ht="16.5" customHeight="1" x14ac:dyDescent="0.2">
      <c r="A3049" s="423" t="s">
        <v>1825</v>
      </c>
      <c r="B3049" s="418" t="str">
        <f t="shared" si="323"/>
        <v>Sereno</v>
      </c>
      <c r="C3049" s="424" t="s">
        <v>1726</v>
      </c>
      <c r="D3049" s="433"/>
      <c r="E3049" s="571"/>
      <c r="F3049" s="419">
        <f>D3025</f>
        <v>0</v>
      </c>
      <c r="G3049" s="432">
        <f t="shared" si="324"/>
        <v>0</v>
      </c>
    </row>
    <row r="3050" spans="1:7" ht="16.5" customHeight="1" x14ac:dyDescent="0.2">
      <c r="A3050" s="423"/>
      <c r="B3050" s="418">
        <f t="shared" si="323"/>
        <v>0</v>
      </c>
      <c r="C3050" s="418"/>
      <c r="D3050" s="469"/>
      <c r="E3050" s="419"/>
      <c r="F3050" s="419">
        <f>D3025</f>
        <v>0</v>
      </c>
      <c r="G3050" s="432">
        <f t="shared" si="324"/>
        <v>0</v>
      </c>
    </row>
    <row r="3051" spans="1:7" ht="16.5" customHeight="1" x14ac:dyDescent="0.2">
      <c r="A3051" s="169"/>
      <c r="B3051" s="156"/>
      <c r="C3051" s="160"/>
      <c r="D3051" s="156"/>
      <c r="E3051" s="157"/>
      <c r="F3051" s="166" t="s">
        <v>36</v>
      </c>
      <c r="G3051" s="434">
        <f>SUBTOTAL(9,G3044:G3050)</f>
        <v>0</v>
      </c>
    </row>
    <row r="3052" spans="1:7" ht="16.5" customHeight="1" x14ac:dyDescent="0.2">
      <c r="A3052" s="165"/>
      <c r="B3052" s="160"/>
      <c r="C3052" s="167" t="s">
        <v>1705</v>
      </c>
      <c r="D3052" s="156"/>
      <c r="E3052" s="157"/>
      <c r="F3052" s="158"/>
      <c r="G3052" s="168"/>
    </row>
    <row r="3053" spans="1:7" ht="16.5" customHeight="1" x14ac:dyDescent="0.2">
      <c r="A3053" s="603" t="s">
        <v>681</v>
      </c>
      <c r="B3053" s="604"/>
      <c r="C3053" s="605" t="s">
        <v>0</v>
      </c>
      <c r="D3053" s="605" t="s">
        <v>31</v>
      </c>
      <c r="E3053" s="607" t="s">
        <v>32</v>
      </c>
      <c r="F3053" s="609" t="s">
        <v>33</v>
      </c>
      <c r="G3053" s="611" t="s">
        <v>34</v>
      </c>
    </row>
    <row r="3054" spans="1:7" ht="16.5" customHeight="1" x14ac:dyDescent="0.2">
      <c r="A3054" s="163" t="s">
        <v>682</v>
      </c>
      <c r="B3054" s="164" t="s">
        <v>683</v>
      </c>
      <c r="C3054" s="606"/>
      <c r="D3054" s="606"/>
      <c r="E3054" s="608"/>
      <c r="F3054" s="610"/>
      <c r="G3054" s="612"/>
    </row>
    <row r="3055" spans="1:7" ht="16.5" customHeight="1" x14ac:dyDescent="0.2">
      <c r="A3055" s="423"/>
      <c r="B3055" s="418">
        <f t="shared" ref="B3055:B3065" si="325">IF(A3055=0,0,VLOOKUP(A3055,Tabla_Indices,2,FALSE))</f>
        <v>0</v>
      </c>
      <c r="C3055" s="424"/>
      <c r="D3055" s="425"/>
      <c r="E3055" s="429"/>
      <c r="F3055" s="430"/>
      <c r="G3055" s="432">
        <f>ROUND(E3055*F3055,2)</f>
        <v>0</v>
      </c>
    </row>
    <row r="3056" spans="1:7" ht="16.5" customHeight="1" x14ac:dyDescent="0.2">
      <c r="A3056" s="423"/>
      <c r="B3056" s="418">
        <f t="shared" si="325"/>
        <v>0</v>
      </c>
      <c r="C3056" s="424"/>
      <c r="D3056" s="425"/>
      <c r="E3056" s="429"/>
      <c r="F3056" s="430"/>
      <c r="G3056" s="432">
        <f t="shared" ref="G3056:G3065" si="326">ROUND(E3056*F3056,2)</f>
        <v>0</v>
      </c>
    </row>
    <row r="3057" spans="1:7" ht="16.5" customHeight="1" x14ac:dyDescent="0.2">
      <c r="A3057" s="423"/>
      <c r="B3057" s="418">
        <f t="shared" si="325"/>
        <v>0</v>
      </c>
      <c r="C3057" s="424"/>
      <c r="D3057" s="425"/>
      <c r="E3057" s="429"/>
      <c r="F3057" s="430"/>
      <c r="G3057" s="432">
        <f t="shared" si="326"/>
        <v>0</v>
      </c>
    </row>
    <row r="3058" spans="1:7" ht="16.5" customHeight="1" x14ac:dyDescent="0.2">
      <c r="A3058" s="423"/>
      <c r="B3058" s="418">
        <f t="shared" si="325"/>
        <v>0</v>
      </c>
      <c r="C3058" s="424"/>
      <c r="D3058" s="425"/>
      <c r="E3058" s="429"/>
      <c r="F3058" s="430"/>
      <c r="G3058" s="432">
        <f t="shared" si="326"/>
        <v>0</v>
      </c>
    </row>
    <row r="3059" spans="1:7" ht="16.5" customHeight="1" x14ac:dyDescent="0.2">
      <c r="A3059" s="423"/>
      <c r="B3059" s="418">
        <f t="shared" si="325"/>
        <v>0</v>
      </c>
      <c r="C3059" s="424"/>
      <c r="D3059" s="425"/>
      <c r="E3059" s="429"/>
      <c r="F3059" s="430"/>
      <c r="G3059" s="432">
        <f t="shared" si="326"/>
        <v>0</v>
      </c>
    </row>
    <row r="3060" spans="1:7" ht="16.5" customHeight="1" x14ac:dyDescent="0.2">
      <c r="A3060" s="423"/>
      <c r="B3060" s="418">
        <f t="shared" si="325"/>
        <v>0</v>
      </c>
      <c r="C3060" s="424"/>
      <c r="D3060" s="425"/>
      <c r="E3060" s="435"/>
      <c r="F3060" s="430"/>
      <c r="G3060" s="432">
        <f t="shared" si="326"/>
        <v>0</v>
      </c>
    </row>
    <row r="3061" spans="1:7" ht="16.5" customHeight="1" x14ac:dyDescent="0.2">
      <c r="A3061" s="423"/>
      <c r="B3061" s="418">
        <f t="shared" si="325"/>
        <v>0</v>
      </c>
      <c r="C3061" s="424"/>
      <c r="D3061" s="425"/>
      <c r="E3061" s="429"/>
      <c r="F3061" s="430"/>
      <c r="G3061" s="432">
        <f t="shared" si="326"/>
        <v>0</v>
      </c>
    </row>
    <row r="3062" spans="1:7" ht="16.5" customHeight="1" x14ac:dyDescent="0.2">
      <c r="A3062" s="423"/>
      <c r="B3062" s="418">
        <f t="shared" si="325"/>
        <v>0</v>
      </c>
      <c r="C3062" s="424"/>
      <c r="D3062" s="425"/>
      <c r="E3062" s="429"/>
      <c r="F3062" s="430"/>
      <c r="G3062" s="432">
        <f t="shared" si="326"/>
        <v>0</v>
      </c>
    </row>
    <row r="3063" spans="1:7" ht="16.5" customHeight="1" x14ac:dyDescent="0.2">
      <c r="A3063" s="423"/>
      <c r="B3063" s="418">
        <f t="shared" si="325"/>
        <v>0</v>
      </c>
      <c r="C3063" s="424"/>
      <c r="D3063" s="425"/>
      <c r="E3063" s="429"/>
      <c r="F3063" s="430"/>
      <c r="G3063" s="432">
        <f t="shared" si="326"/>
        <v>0</v>
      </c>
    </row>
    <row r="3064" spans="1:7" ht="16.5" customHeight="1" x14ac:dyDescent="0.2">
      <c r="A3064" s="423"/>
      <c r="B3064" s="418">
        <f t="shared" si="325"/>
        <v>0</v>
      </c>
      <c r="C3064" s="424"/>
      <c r="D3064" s="425"/>
      <c r="E3064" s="429"/>
      <c r="F3064" s="430"/>
      <c r="G3064" s="432">
        <f t="shared" si="326"/>
        <v>0</v>
      </c>
    </row>
    <row r="3065" spans="1:7" ht="16.5" customHeight="1" x14ac:dyDescent="0.2">
      <c r="A3065" s="423"/>
      <c r="B3065" s="418">
        <f t="shared" si="325"/>
        <v>0</v>
      </c>
      <c r="C3065" s="424"/>
      <c r="D3065" s="425"/>
      <c r="E3065" s="429"/>
      <c r="F3065" s="430"/>
      <c r="G3065" s="432">
        <f t="shared" si="326"/>
        <v>0</v>
      </c>
    </row>
    <row r="3066" spans="1:7" ht="16.5" customHeight="1" x14ac:dyDescent="0.2">
      <c r="A3066" s="165"/>
      <c r="B3066" s="160"/>
      <c r="C3066" s="160"/>
      <c r="D3066" s="156"/>
      <c r="E3066" s="157"/>
      <c r="F3066" s="166" t="s">
        <v>37</v>
      </c>
      <c r="G3066" s="436">
        <f>SUBTOTAL(9,G3055:G3065)</f>
        <v>0</v>
      </c>
    </row>
    <row r="3067" spans="1:7" ht="16.5" customHeight="1" x14ac:dyDescent="0.2">
      <c r="A3067" s="165"/>
      <c r="B3067" s="160"/>
      <c r="C3067" s="167" t="s">
        <v>1706</v>
      </c>
      <c r="D3067" s="156"/>
      <c r="E3067" s="157"/>
      <c r="F3067" s="158"/>
      <c r="G3067" s="168"/>
    </row>
    <row r="3068" spans="1:7" ht="16.5" customHeight="1" x14ac:dyDescent="0.2">
      <c r="A3068" s="603" t="s">
        <v>681</v>
      </c>
      <c r="B3068" s="604"/>
      <c r="C3068" s="605" t="s">
        <v>0</v>
      </c>
      <c r="D3068" s="605" t="s">
        <v>31</v>
      </c>
      <c r="E3068" s="607" t="s">
        <v>32</v>
      </c>
      <c r="F3068" s="609" t="s">
        <v>33</v>
      </c>
      <c r="G3068" s="611" t="s">
        <v>34</v>
      </c>
    </row>
    <row r="3069" spans="1:7" ht="16.5" customHeight="1" x14ac:dyDescent="0.2">
      <c r="A3069" s="163" t="s">
        <v>682</v>
      </c>
      <c r="B3069" s="164" t="s">
        <v>683</v>
      </c>
      <c r="C3069" s="606"/>
      <c r="D3069" s="606"/>
      <c r="E3069" s="608"/>
      <c r="F3069" s="610"/>
      <c r="G3069" s="612"/>
    </row>
    <row r="3070" spans="1:7" ht="16.5" customHeight="1" x14ac:dyDescent="0.2">
      <c r="A3070" s="423"/>
      <c r="B3070" s="418">
        <f>IF(A3070=0,0,VLOOKUP(A3070,Tabla_Indices,2,FALSE))</f>
        <v>0</v>
      </c>
      <c r="C3070" s="424"/>
      <c r="D3070" s="425"/>
      <c r="E3070" s="429"/>
      <c r="F3070" s="430"/>
      <c r="G3070" s="432">
        <f>ROUND(E3070*F3070,2)</f>
        <v>0</v>
      </c>
    </row>
    <row r="3071" spans="1:7" ht="16.5" customHeight="1" x14ac:dyDescent="0.2">
      <c r="A3071" s="423"/>
      <c r="B3071" s="418">
        <f>IF(A3071=0,0,VLOOKUP(A3071,Tabla_Indices,2,FALSE))</f>
        <v>0</v>
      </c>
      <c r="C3071" s="424"/>
      <c r="D3071" s="425"/>
      <c r="E3071" s="435"/>
      <c r="F3071" s="430"/>
      <c r="G3071" s="432">
        <f t="shared" ref="G3071" si="327">ROUND(E3071*F3071,2)</f>
        <v>0</v>
      </c>
    </row>
    <row r="3072" spans="1:7" ht="16.5" customHeight="1" x14ac:dyDescent="0.2">
      <c r="A3072" s="165"/>
      <c r="B3072" s="160"/>
      <c r="C3072" s="160"/>
      <c r="D3072" s="156"/>
      <c r="E3072" s="157"/>
      <c r="F3072" s="166" t="s">
        <v>1707</v>
      </c>
      <c r="G3072" s="436">
        <f>SUBTOTAL(9,G3070:G3071)</f>
        <v>0</v>
      </c>
    </row>
    <row r="3073" spans="1:7" ht="16.5" customHeight="1" thickBot="1" x14ac:dyDescent="0.25">
      <c r="A3073" s="170"/>
      <c r="B3073" s="171"/>
      <c r="C3073" s="172"/>
      <c r="D3073" s="171"/>
      <c r="E3073" s="173"/>
      <c r="F3073" s="174"/>
      <c r="G3073" s="175"/>
    </row>
    <row r="3074" spans="1:7" ht="16.5" customHeight="1" thickBot="1" x14ac:dyDescent="0.25">
      <c r="A3074" s="202">
        <f>B3007</f>
        <v>41</v>
      </c>
      <c r="B3074" s="201">
        <f>C3007</f>
        <v>0</v>
      </c>
      <c r="C3074" s="225"/>
      <c r="D3074" s="225" t="s">
        <v>38</v>
      </c>
      <c r="E3074" s="226"/>
      <c r="F3074" s="437" t="str">
        <f>CONCATENATE("$/",G3007)</f>
        <v>$/0</v>
      </c>
      <c r="G3074" s="438">
        <f>SUBTOTAL(9,G3030:G3073)</f>
        <v>0</v>
      </c>
    </row>
    <row r="3075" spans="1:7" ht="16.5" customHeight="1" thickTop="1" thickBot="1" x14ac:dyDescent="0.25"/>
    <row r="3076" spans="1:7" ht="16.5" customHeight="1" thickTop="1" x14ac:dyDescent="0.2">
      <c r="A3076" s="613" t="s">
        <v>40</v>
      </c>
      <c r="B3076" s="614"/>
      <c r="C3076" s="614"/>
      <c r="D3076" s="614"/>
      <c r="E3076" s="614"/>
      <c r="F3076" s="614"/>
      <c r="G3076" s="615"/>
    </row>
    <row r="3077" spans="1:7" ht="16.5" customHeight="1" x14ac:dyDescent="0.2">
      <c r="A3077" s="146" t="s">
        <v>819</v>
      </c>
      <c r="B3077" s="147" t="str">
        <f>Comitente</f>
        <v>DIRECCIÓN PROVINCIAL DE VIALIDAD</v>
      </c>
      <c r="C3077" s="148"/>
      <c r="D3077" s="223"/>
      <c r="E3077" s="223"/>
      <c r="F3077" s="150"/>
      <c r="G3077" s="151"/>
    </row>
    <row r="3078" spans="1:7" ht="16.5" customHeight="1" x14ac:dyDescent="0.2">
      <c r="A3078" s="146" t="s">
        <v>820</v>
      </c>
      <c r="B3078" s="147">
        <f>Contratista</f>
        <v>0</v>
      </c>
      <c r="C3078" s="152"/>
      <c r="D3078" s="152"/>
      <c r="E3078" s="152"/>
      <c r="F3078" s="147"/>
      <c r="G3078" s="153"/>
    </row>
    <row r="3079" spans="1:7" ht="16.5" customHeight="1" x14ac:dyDescent="0.2">
      <c r="A3079" s="146" t="s">
        <v>28</v>
      </c>
      <c r="B3079" s="147">
        <f>Obra</f>
        <v>0</v>
      </c>
      <c r="C3079" s="152"/>
      <c r="D3079" s="152"/>
      <c r="E3079" s="152"/>
      <c r="F3079" s="147" t="s">
        <v>41</v>
      </c>
      <c r="G3079" s="153">
        <f>Fecha_Base</f>
        <v>0</v>
      </c>
    </row>
    <row r="3080" spans="1:7" ht="16.5" customHeight="1" x14ac:dyDescent="0.2">
      <c r="A3080" s="154" t="s">
        <v>818</v>
      </c>
      <c r="B3080" s="155">
        <f>Ubicación</f>
        <v>0</v>
      </c>
      <c r="C3080" s="155"/>
      <c r="D3080" s="156"/>
      <c r="E3080" s="157"/>
      <c r="F3080" s="158"/>
      <c r="G3080" s="159"/>
    </row>
    <row r="3081" spans="1:7" ht="16.5" customHeight="1" x14ac:dyDescent="0.2">
      <c r="A3081" s="154" t="s">
        <v>42</v>
      </c>
      <c r="B3081" s="470"/>
      <c r="C3081" s="160" t="str">
        <f>IF(B3081="","",VLOOKUP(B3081,Tabla_CyP,2,FALSE))</f>
        <v/>
      </c>
      <c r="E3081" s="157"/>
      <c r="F3081" s="158"/>
      <c r="G3081" s="159"/>
    </row>
    <row r="3082" spans="1:7" ht="16.5" customHeight="1" x14ac:dyDescent="0.2">
      <c r="A3082" s="154" t="s">
        <v>29</v>
      </c>
      <c r="B3082" s="570">
        <v>42</v>
      </c>
      <c r="C3082" s="160">
        <f>IF(B3082=0,"",VLOOKUP(B3082,Tabla_CyP,2,FALSE))</f>
        <v>0</v>
      </c>
      <c r="D3082" s="156"/>
      <c r="E3082" s="157"/>
      <c r="F3082" s="155" t="s">
        <v>30</v>
      </c>
      <c r="G3082" s="161">
        <f>IF(B3082=0,"",VLOOKUP(B3082,Tabla_CyP,4,FALSE))</f>
        <v>0</v>
      </c>
    </row>
    <row r="3083" spans="1:7" ht="16.5" customHeight="1" x14ac:dyDescent="0.2">
      <c r="A3083" s="154"/>
      <c r="B3083" s="155"/>
      <c r="C3083" s="160"/>
      <c r="D3083" s="156"/>
      <c r="E3083" s="157"/>
      <c r="F3083" s="160"/>
      <c r="G3083" s="162"/>
    </row>
    <row r="3084" spans="1:7" ht="16.5" customHeight="1" x14ac:dyDescent="0.2">
      <c r="A3084" s="412"/>
      <c r="B3084" s="149"/>
      <c r="C3084" s="413" t="s">
        <v>1695</v>
      </c>
      <c r="D3084" s="149"/>
      <c r="E3084" s="149"/>
      <c r="F3084" s="149"/>
      <c r="G3084" s="414"/>
    </row>
    <row r="3085" spans="1:7" ht="16.5" customHeight="1" x14ac:dyDescent="0.2">
      <c r="A3085" s="154"/>
      <c r="B3085" s="215"/>
      <c r="C3085" s="160"/>
      <c r="D3085" s="156"/>
      <c r="E3085" s="157"/>
      <c r="F3085" s="155"/>
      <c r="G3085" s="161"/>
    </row>
    <row r="3086" spans="1:7" ht="16.5" customHeight="1" x14ac:dyDescent="0.2">
      <c r="A3086" s="154"/>
      <c r="B3086" s="215"/>
      <c r="C3086" s="415" t="s">
        <v>1696</v>
      </c>
      <c r="D3086" s="416" t="s">
        <v>32</v>
      </c>
      <c r="E3086" s="416" t="s">
        <v>1697</v>
      </c>
      <c r="F3086" s="416" t="s">
        <v>1698</v>
      </c>
      <c r="G3086" s="417" t="s">
        <v>1699</v>
      </c>
    </row>
    <row r="3087" spans="1:7" ht="16.5" customHeight="1" x14ac:dyDescent="0.2">
      <c r="A3087" s="154"/>
      <c r="B3087" s="215"/>
      <c r="C3087" s="424"/>
      <c r="D3087" s="429"/>
      <c r="E3087" s="467"/>
      <c r="F3087" s="430"/>
      <c r="G3087" s="420">
        <f>ROUND(D3087*F3087,2)</f>
        <v>0</v>
      </c>
    </row>
    <row r="3088" spans="1:7" ht="16.5" customHeight="1" x14ac:dyDescent="0.2">
      <c r="A3088" s="154"/>
      <c r="B3088" s="215"/>
      <c r="C3088" s="424"/>
      <c r="D3088" s="429"/>
      <c r="E3088" s="467"/>
      <c r="F3088" s="430"/>
      <c r="G3088" s="420">
        <f>ROUND(D3088*F3088,2)</f>
        <v>0</v>
      </c>
    </row>
    <row r="3089" spans="1:7" ht="16.5" customHeight="1" x14ac:dyDescent="0.2">
      <c r="A3089" s="154"/>
      <c r="B3089" s="215"/>
      <c r="C3089" s="424"/>
      <c r="D3089" s="429"/>
      <c r="E3089" s="467"/>
      <c r="F3089" s="430"/>
      <c r="G3089" s="420">
        <f>ROUND(D3089*F3089,2)</f>
        <v>0</v>
      </c>
    </row>
    <row r="3090" spans="1:7" ht="16.5" customHeight="1" x14ac:dyDescent="0.2">
      <c r="A3090" s="154"/>
      <c r="B3090" s="215"/>
      <c r="C3090" s="424"/>
      <c r="D3090" s="429"/>
      <c r="E3090" s="467"/>
      <c r="F3090" s="430"/>
      <c r="G3090" s="420">
        <f>ROUND(D3090*F3090,2)</f>
        <v>0</v>
      </c>
    </row>
    <row r="3091" spans="1:7" ht="16.5" customHeight="1" x14ac:dyDescent="0.2">
      <c r="A3091" s="154"/>
      <c r="B3091" s="215"/>
      <c r="C3091" s="424"/>
      <c r="D3091" s="429"/>
      <c r="E3091" s="467"/>
      <c r="F3091" s="430"/>
      <c r="G3091" s="420">
        <f t="shared" ref="G3091:G3096" si="328">ROUND(D3091*F3091,2)</f>
        <v>0</v>
      </c>
    </row>
    <row r="3092" spans="1:7" ht="16.5" customHeight="1" x14ac:dyDescent="0.2">
      <c r="A3092" s="154"/>
      <c r="B3092" s="215"/>
      <c r="C3092" s="424"/>
      <c r="D3092" s="429"/>
      <c r="E3092" s="467"/>
      <c r="F3092" s="430"/>
      <c r="G3092" s="420">
        <f t="shared" si="328"/>
        <v>0</v>
      </c>
    </row>
    <row r="3093" spans="1:7" ht="16.5" customHeight="1" x14ac:dyDescent="0.2">
      <c r="A3093" s="154"/>
      <c r="B3093" s="215"/>
      <c r="C3093" s="424"/>
      <c r="D3093" s="429"/>
      <c r="E3093" s="467"/>
      <c r="F3093" s="430"/>
      <c r="G3093" s="420">
        <f t="shared" si="328"/>
        <v>0</v>
      </c>
    </row>
    <row r="3094" spans="1:7" ht="16.5" customHeight="1" x14ac:dyDescent="0.2">
      <c r="A3094" s="154"/>
      <c r="B3094" s="215"/>
      <c r="C3094" s="424"/>
      <c r="D3094" s="429"/>
      <c r="E3094" s="467"/>
      <c r="F3094" s="430"/>
      <c r="G3094" s="420">
        <f t="shared" si="328"/>
        <v>0</v>
      </c>
    </row>
    <row r="3095" spans="1:7" ht="16.5" customHeight="1" x14ac:dyDescent="0.2">
      <c r="A3095" s="154"/>
      <c r="B3095" s="215"/>
      <c r="C3095" s="424"/>
      <c r="D3095" s="429"/>
      <c r="E3095" s="467"/>
      <c r="F3095" s="430"/>
      <c r="G3095" s="420">
        <f t="shared" si="328"/>
        <v>0</v>
      </c>
    </row>
    <row r="3096" spans="1:7" ht="16.5" customHeight="1" x14ac:dyDescent="0.2">
      <c r="A3096" s="154"/>
      <c r="B3096" s="215"/>
      <c r="C3096" s="424"/>
      <c r="D3096" s="429"/>
      <c r="E3096" s="467"/>
      <c r="F3096" s="430"/>
      <c r="G3096" s="420">
        <f t="shared" si="328"/>
        <v>0</v>
      </c>
    </row>
    <row r="3097" spans="1:7" ht="16.5" customHeight="1" thickBot="1" x14ac:dyDescent="0.25">
      <c r="A3097" s="154"/>
      <c r="B3097" s="215"/>
      <c r="C3097" s="160"/>
      <c r="E3097" s="222"/>
      <c r="F3097" s="155"/>
      <c r="G3097" s="161"/>
    </row>
    <row r="3098" spans="1:7" ht="16.5" customHeight="1" thickBot="1" x14ac:dyDescent="0.25">
      <c r="A3098" s="154"/>
      <c r="C3098" s="421" t="s">
        <v>1700</v>
      </c>
      <c r="E3098" s="222">
        <f>SUMPRODUCT(D3087:D3096,E3087:E3096)</f>
        <v>0</v>
      </c>
      <c r="F3098" s="155" t="s">
        <v>1701</v>
      </c>
      <c r="G3098" s="422">
        <f>SUM(G3087:G3096)</f>
        <v>0</v>
      </c>
    </row>
    <row r="3099" spans="1:7" ht="16.5" customHeight="1" x14ac:dyDescent="0.2">
      <c r="A3099" s="154"/>
      <c r="B3099" s="215"/>
      <c r="C3099" s="421"/>
      <c r="D3099" s="222"/>
      <c r="E3099" s="157"/>
      <c r="F3099" s="155"/>
      <c r="G3099" s="224"/>
    </row>
    <row r="3100" spans="1:7" ht="16.5" customHeight="1" x14ac:dyDescent="0.2">
      <c r="A3100" s="154"/>
      <c r="B3100" s="215"/>
      <c r="C3100" s="155" t="s">
        <v>1702</v>
      </c>
      <c r="D3100" s="425"/>
      <c r="E3100" s="559" t="str">
        <f>CONCATENATE(G3082,"/día")</f>
        <v>0/día</v>
      </c>
      <c r="F3100" s="155"/>
      <c r="G3100" s="161"/>
    </row>
    <row r="3101" spans="1:7" ht="16.5" customHeight="1" x14ac:dyDescent="0.2">
      <c r="A3101" s="154"/>
      <c r="B3101" s="215"/>
      <c r="C3101" s="160"/>
      <c r="D3101" s="156"/>
      <c r="E3101" s="157"/>
      <c r="F3101" s="155"/>
      <c r="G3101" s="161"/>
    </row>
    <row r="3102" spans="1:7" ht="16.5" customHeight="1" x14ac:dyDescent="0.2">
      <c r="A3102" s="603" t="s">
        <v>681</v>
      </c>
      <c r="B3102" s="604"/>
      <c r="C3102" s="605" t="s">
        <v>0</v>
      </c>
      <c r="D3102" s="607" t="s">
        <v>1703</v>
      </c>
      <c r="E3102" s="607" t="s">
        <v>1715</v>
      </c>
      <c r="F3102" s="609" t="s">
        <v>1054</v>
      </c>
      <c r="G3102" s="611" t="s">
        <v>34</v>
      </c>
    </row>
    <row r="3103" spans="1:7" ht="16.5" customHeight="1" x14ac:dyDescent="0.2">
      <c r="A3103" s="163" t="s">
        <v>682</v>
      </c>
      <c r="B3103" s="164" t="s">
        <v>683</v>
      </c>
      <c r="C3103" s="606"/>
      <c r="D3103" s="608"/>
      <c r="E3103" s="608"/>
      <c r="F3103" s="610"/>
      <c r="G3103" s="612"/>
    </row>
    <row r="3104" spans="1:7" ht="16.5" customHeight="1" x14ac:dyDescent="0.2">
      <c r="A3104" s="165"/>
      <c r="B3104" s="160"/>
      <c r="C3104" s="167" t="s">
        <v>1704</v>
      </c>
      <c r="D3104" s="157"/>
      <c r="E3104" s="157"/>
      <c r="F3104" s="160"/>
      <c r="G3104" s="168"/>
    </row>
    <row r="3105" spans="1:7" ht="16.5" customHeight="1" x14ac:dyDescent="0.2">
      <c r="A3105" s="578" t="s">
        <v>1806</v>
      </c>
      <c r="B3105" s="418" t="str">
        <f t="shared" ref="B3105:B3114" si="329">IF(A3105=0,0,VLOOKUP(A3105,Tabla_Indices,2,FALSE))</f>
        <v>Equipo - Amortización de equipo</v>
      </c>
      <c r="C3105" s="424" t="s">
        <v>1821</v>
      </c>
      <c r="D3105" s="579">
        <f>C_Amortización_Equipo</f>
        <v>0</v>
      </c>
      <c r="E3105" s="472"/>
      <c r="F3105" s="468">
        <f>IF(C3105="",0,D3100)</f>
        <v>0</v>
      </c>
      <c r="G3105" s="426">
        <f>IF(F3105=0,0,ROUND(E3105/F3105,2))</f>
        <v>0</v>
      </c>
    </row>
    <row r="3106" spans="1:7" ht="16.5" customHeight="1" x14ac:dyDescent="0.2">
      <c r="A3106" s="578" t="s">
        <v>1806</v>
      </c>
      <c r="B3106" s="418" t="str">
        <f t="shared" si="329"/>
        <v>Equipo - Amortización de equipo</v>
      </c>
      <c r="C3106" s="424" t="s">
        <v>1811</v>
      </c>
      <c r="D3106" s="579">
        <f>C_Interés_Equipo</f>
        <v>0</v>
      </c>
      <c r="E3106" s="472"/>
      <c r="F3106" s="468">
        <f>IF(C3106="",0,D3100)</f>
        <v>0</v>
      </c>
      <c r="G3106" s="426">
        <f t="shared" ref="G3106:G3114" si="330">IF(F3106=0,0,ROUND(E3106/F3106,2))</f>
        <v>0</v>
      </c>
    </row>
    <row r="3107" spans="1:7" ht="16.5" customHeight="1" x14ac:dyDescent="0.2">
      <c r="A3107" s="578" t="s">
        <v>1807</v>
      </c>
      <c r="B3107" s="418" t="str">
        <f t="shared" si="329"/>
        <v xml:space="preserve">Accesorios y repuestos para máquinas de uso especial                 </v>
      </c>
      <c r="C3107" s="428" t="s">
        <v>1721</v>
      </c>
      <c r="D3107" s="579">
        <f>C_Reparaciones_Repuestos_Equipos</f>
        <v>0</v>
      </c>
      <c r="E3107" s="472"/>
      <c r="F3107" s="468">
        <f>IF(C3107="",0,D3100)</f>
        <v>0</v>
      </c>
      <c r="G3107" s="426">
        <f t="shared" si="330"/>
        <v>0</v>
      </c>
    </row>
    <row r="3108" spans="1:7" ht="16.5" customHeight="1" x14ac:dyDescent="0.2">
      <c r="A3108" s="578" t="s">
        <v>1809</v>
      </c>
      <c r="B3108" s="418" t="str">
        <f t="shared" si="329"/>
        <v xml:space="preserve">Gas oil                                                                </v>
      </c>
      <c r="C3108" s="428" t="s">
        <v>982</v>
      </c>
      <c r="D3108" s="579">
        <f>C_Combustible_Equipos</f>
        <v>0</v>
      </c>
      <c r="E3108" s="472"/>
      <c r="F3108" s="468">
        <f>IF(C3108="",0,D3100)</f>
        <v>0</v>
      </c>
      <c r="G3108" s="426">
        <f t="shared" si="330"/>
        <v>0</v>
      </c>
    </row>
    <row r="3109" spans="1:7" ht="16.5" customHeight="1" x14ac:dyDescent="0.2">
      <c r="A3109" s="578" t="s">
        <v>1810</v>
      </c>
      <c r="B3109" s="418" t="str">
        <f t="shared" si="329"/>
        <v xml:space="preserve">Aceites lubricantes                                                    </v>
      </c>
      <c r="C3109" s="428" t="s">
        <v>1808</v>
      </c>
      <c r="D3109" s="579">
        <f>C_Lubricantes_Equipos</f>
        <v>0</v>
      </c>
      <c r="E3109" s="472"/>
      <c r="F3109" s="468">
        <f>IF(C3109="",0,D3100)</f>
        <v>0</v>
      </c>
      <c r="G3109" s="426">
        <f t="shared" si="330"/>
        <v>0</v>
      </c>
    </row>
    <row r="3110" spans="1:7" ht="16.5" customHeight="1" x14ac:dyDescent="0.2">
      <c r="A3110" s="578"/>
      <c r="B3110" s="418">
        <f t="shared" si="329"/>
        <v>0</v>
      </c>
      <c r="C3110" s="428"/>
      <c r="D3110" s="471"/>
      <c r="E3110" s="430"/>
      <c r="F3110" s="468">
        <f>IF(C3110="",0,D3100)</f>
        <v>0</v>
      </c>
      <c r="G3110" s="426">
        <f t="shared" si="330"/>
        <v>0</v>
      </c>
    </row>
    <row r="3111" spans="1:7" ht="16.5" customHeight="1" x14ac:dyDescent="0.2">
      <c r="A3111" s="578"/>
      <c r="B3111" s="418">
        <f t="shared" si="329"/>
        <v>0</v>
      </c>
      <c r="C3111" s="428"/>
      <c r="D3111" s="425"/>
      <c r="E3111" s="471"/>
      <c r="F3111" s="468">
        <f>IF(C3111="",0,D3100)</f>
        <v>0</v>
      </c>
      <c r="G3111" s="426">
        <f t="shared" si="330"/>
        <v>0</v>
      </c>
    </row>
    <row r="3112" spans="1:7" ht="16.5" customHeight="1" x14ac:dyDescent="0.2">
      <c r="A3112" s="578"/>
      <c r="B3112" s="418">
        <f t="shared" si="329"/>
        <v>0</v>
      </c>
      <c r="C3112" s="428"/>
      <c r="D3112" s="425"/>
      <c r="E3112" s="471"/>
      <c r="F3112" s="468">
        <f>IF(C3112="",0,D3100)</f>
        <v>0</v>
      </c>
      <c r="G3112" s="426">
        <f t="shared" si="330"/>
        <v>0</v>
      </c>
    </row>
    <row r="3113" spans="1:7" ht="16.5" customHeight="1" x14ac:dyDescent="0.2">
      <c r="A3113" s="578"/>
      <c r="B3113" s="418">
        <f t="shared" si="329"/>
        <v>0</v>
      </c>
      <c r="C3113" s="428"/>
      <c r="D3113" s="425"/>
      <c r="E3113" s="429"/>
      <c r="F3113" s="468">
        <f>IF(C3113="",0,D3100)</f>
        <v>0</v>
      </c>
      <c r="G3113" s="426">
        <f t="shared" si="330"/>
        <v>0</v>
      </c>
    </row>
    <row r="3114" spans="1:7" ht="16.5" customHeight="1" x14ac:dyDescent="0.2">
      <c r="A3114" s="578"/>
      <c r="B3114" s="418">
        <f t="shared" si="329"/>
        <v>0</v>
      </c>
      <c r="C3114" s="424"/>
      <c r="D3114" s="425"/>
      <c r="E3114" s="429"/>
      <c r="F3114" s="468">
        <f>IF(C3114="",0,D3100)</f>
        <v>0</v>
      </c>
      <c r="G3114" s="426">
        <f t="shared" si="330"/>
        <v>0</v>
      </c>
    </row>
    <row r="3115" spans="1:7" ht="16.5" customHeight="1" x14ac:dyDescent="0.2">
      <c r="A3115" s="169"/>
      <c r="B3115" s="156"/>
      <c r="C3115" s="160"/>
      <c r="D3115" s="156"/>
      <c r="E3115" s="157"/>
      <c r="F3115" s="166" t="s">
        <v>35</v>
      </c>
      <c r="G3115" s="431">
        <f>SUBTOTAL(9,G3105:G3114)</f>
        <v>0</v>
      </c>
    </row>
    <row r="3116" spans="1:7" ht="16.5" customHeight="1" x14ac:dyDescent="0.2">
      <c r="A3116" s="165"/>
      <c r="B3116" s="160"/>
      <c r="C3116" s="167" t="s">
        <v>821</v>
      </c>
      <c r="D3116" s="156"/>
      <c r="E3116" s="157"/>
      <c r="F3116" s="158"/>
      <c r="G3116" s="168"/>
    </row>
    <row r="3117" spans="1:7" ht="16.5" customHeight="1" x14ac:dyDescent="0.2">
      <c r="A3117" s="603" t="s">
        <v>681</v>
      </c>
      <c r="B3117" s="604"/>
      <c r="C3117" s="605" t="s">
        <v>0</v>
      </c>
      <c r="D3117" s="607" t="s">
        <v>32</v>
      </c>
      <c r="E3117" s="607" t="s">
        <v>1715</v>
      </c>
      <c r="F3117" s="609" t="s">
        <v>1054</v>
      </c>
      <c r="G3117" s="611" t="s">
        <v>34</v>
      </c>
    </row>
    <row r="3118" spans="1:7" ht="16.5" customHeight="1" x14ac:dyDescent="0.2">
      <c r="A3118" s="163" t="s">
        <v>682</v>
      </c>
      <c r="B3118" s="164" t="s">
        <v>683</v>
      </c>
      <c r="C3118" s="606"/>
      <c r="D3118" s="608"/>
      <c r="E3118" s="608"/>
      <c r="F3118" s="610"/>
      <c r="G3118" s="612"/>
    </row>
    <row r="3119" spans="1:7" ht="16.5" customHeight="1" x14ac:dyDescent="0.2">
      <c r="A3119" s="423" t="s">
        <v>1822</v>
      </c>
      <c r="B3119" s="418" t="str">
        <f t="shared" ref="B3119:B3125" si="331">IF(A3119=0,0,VLOOKUP(A3119,Tabla_Indices,2,FALSE))</f>
        <v>Oficial Especializado</v>
      </c>
      <c r="C3119" s="427" t="s">
        <v>1723</v>
      </c>
      <c r="D3119" s="425"/>
      <c r="E3119" s="429"/>
      <c r="F3119" s="419">
        <f>D3100</f>
        <v>0</v>
      </c>
      <c r="G3119" s="432">
        <f>IF(F3119=0,0,ROUND(D3119*E3119/F3119,2))</f>
        <v>0</v>
      </c>
    </row>
    <row r="3120" spans="1:7" ht="16.5" customHeight="1" x14ac:dyDescent="0.2">
      <c r="A3120" s="423" t="s">
        <v>1823</v>
      </c>
      <c r="B3120" s="418" t="str">
        <f t="shared" si="331"/>
        <v xml:space="preserve">Oficial </v>
      </c>
      <c r="C3120" s="424" t="s">
        <v>1724</v>
      </c>
      <c r="D3120" s="425"/>
      <c r="E3120" s="429"/>
      <c r="F3120" s="419">
        <f>D3100</f>
        <v>0</v>
      </c>
      <c r="G3120" s="432">
        <f t="shared" ref="G3120:G3125" si="332">IF(F3120=0,0,ROUND(D3120*E3120/F3120,2))</f>
        <v>0</v>
      </c>
    </row>
    <row r="3121" spans="1:7" ht="16.5" customHeight="1" x14ac:dyDescent="0.2">
      <c r="A3121" s="423" t="s">
        <v>1824</v>
      </c>
      <c r="B3121" s="418" t="str">
        <f t="shared" si="331"/>
        <v>Ayudante</v>
      </c>
      <c r="C3121" s="424" t="s">
        <v>1725</v>
      </c>
      <c r="D3121" s="425"/>
      <c r="E3121" s="429"/>
      <c r="F3121" s="419">
        <f>D3100</f>
        <v>0</v>
      </c>
      <c r="G3121" s="432">
        <f t="shared" si="332"/>
        <v>0</v>
      </c>
    </row>
    <row r="3122" spans="1:7" ht="16.5" customHeight="1" x14ac:dyDescent="0.2">
      <c r="A3122" s="423" t="s">
        <v>1824</v>
      </c>
      <c r="B3122" s="418" t="str">
        <f t="shared" si="331"/>
        <v>Ayudante</v>
      </c>
      <c r="C3122" s="424" t="s">
        <v>825</v>
      </c>
      <c r="D3122" s="425"/>
      <c r="E3122" s="429"/>
      <c r="F3122" s="419">
        <f>D3100</f>
        <v>0</v>
      </c>
      <c r="G3122" s="432">
        <f t="shared" si="332"/>
        <v>0</v>
      </c>
    </row>
    <row r="3123" spans="1:7" ht="16.5" customHeight="1" x14ac:dyDescent="0.2">
      <c r="A3123" s="423"/>
      <c r="B3123" s="418">
        <f t="shared" si="331"/>
        <v>0</v>
      </c>
      <c r="C3123" s="424"/>
      <c r="D3123" s="425"/>
      <c r="E3123" s="429"/>
      <c r="F3123" s="419"/>
      <c r="G3123" s="432">
        <f t="shared" si="332"/>
        <v>0</v>
      </c>
    </row>
    <row r="3124" spans="1:7" ht="16.5" customHeight="1" x14ac:dyDescent="0.2">
      <c r="A3124" s="423" t="s">
        <v>1825</v>
      </c>
      <c r="B3124" s="418" t="str">
        <f t="shared" si="331"/>
        <v>Sereno</v>
      </c>
      <c r="C3124" s="424" t="s">
        <v>1726</v>
      </c>
      <c r="D3124" s="433"/>
      <c r="E3124" s="571"/>
      <c r="F3124" s="419">
        <f>D3100</f>
        <v>0</v>
      </c>
      <c r="G3124" s="432">
        <f t="shared" si="332"/>
        <v>0</v>
      </c>
    </row>
    <row r="3125" spans="1:7" ht="16.5" customHeight="1" x14ac:dyDescent="0.2">
      <c r="A3125" s="423"/>
      <c r="B3125" s="418">
        <f t="shared" si="331"/>
        <v>0</v>
      </c>
      <c r="C3125" s="418"/>
      <c r="D3125" s="469"/>
      <c r="E3125" s="419"/>
      <c r="F3125" s="419">
        <f>D3100</f>
        <v>0</v>
      </c>
      <c r="G3125" s="432">
        <f t="shared" si="332"/>
        <v>0</v>
      </c>
    </row>
    <row r="3126" spans="1:7" ht="16.5" customHeight="1" x14ac:dyDescent="0.2">
      <c r="A3126" s="169"/>
      <c r="B3126" s="156"/>
      <c r="C3126" s="160"/>
      <c r="D3126" s="156"/>
      <c r="E3126" s="157"/>
      <c r="F3126" s="166" t="s">
        <v>36</v>
      </c>
      <c r="G3126" s="434">
        <f>SUBTOTAL(9,G3119:G3125)</f>
        <v>0</v>
      </c>
    </row>
    <row r="3127" spans="1:7" ht="16.5" customHeight="1" x14ac:dyDescent="0.2">
      <c r="A3127" s="165"/>
      <c r="B3127" s="160"/>
      <c r="C3127" s="167" t="s">
        <v>1705</v>
      </c>
      <c r="D3127" s="156"/>
      <c r="E3127" s="157"/>
      <c r="F3127" s="158"/>
      <c r="G3127" s="168"/>
    </row>
    <row r="3128" spans="1:7" ht="16.5" customHeight="1" x14ac:dyDescent="0.2">
      <c r="A3128" s="603" t="s">
        <v>681</v>
      </c>
      <c r="B3128" s="604"/>
      <c r="C3128" s="605" t="s">
        <v>0</v>
      </c>
      <c r="D3128" s="605" t="s">
        <v>31</v>
      </c>
      <c r="E3128" s="607" t="s">
        <v>32</v>
      </c>
      <c r="F3128" s="609" t="s">
        <v>33</v>
      </c>
      <c r="G3128" s="611" t="s">
        <v>34</v>
      </c>
    </row>
    <row r="3129" spans="1:7" ht="16.5" customHeight="1" x14ac:dyDescent="0.2">
      <c r="A3129" s="163" t="s">
        <v>682</v>
      </c>
      <c r="B3129" s="164" t="s">
        <v>683</v>
      </c>
      <c r="C3129" s="606"/>
      <c r="D3129" s="606"/>
      <c r="E3129" s="608"/>
      <c r="F3129" s="610"/>
      <c r="G3129" s="612"/>
    </row>
    <row r="3130" spans="1:7" ht="16.5" customHeight="1" x14ac:dyDescent="0.2">
      <c r="A3130" s="423"/>
      <c r="B3130" s="418">
        <f t="shared" ref="B3130:B3140" si="333">IF(A3130=0,0,VLOOKUP(A3130,Tabla_Indices,2,FALSE))</f>
        <v>0</v>
      </c>
      <c r="C3130" s="424"/>
      <c r="D3130" s="425"/>
      <c r="E3130" s="429"/>
      <c r="F3130" s="430"/>
      <c r="G3130" s="432">
        <f>ROUND(E3130*F3130,2)</f>
        <v>0</v>
      </c>
    </row>
    <row r="3131" spans="1:7" ht="16.5" customHeight="1" x14ac:dyDescent="0.2">
      <c r="A3131" s="423"/>
      <c r="B3131" s="418">
        <f t="shared" si="333"/>
        <v>0</v>
      </c>
      <c r="C3131" s="424"/>
      <c r="D3131" s="425"/>
      <c r="E3131" s="429"/>
      <c r="F3131" s="430"/>
      <c r="G3131" s="432">
        <f t="shared" ref="G3131:G3140" si="334">ROUND(E3131*F3131,2)</f>
        <v>0</v>
      </c>
    </row>
    <row r="3132" spans="1:7" ht="16.5" customHeight="1" x14ac:dyDescent="0.2">
      <c r="A3132" s="423"/>
      <c r="B3132" s="418">
        <f t="shared" si="333"/>
        <v>0</v>
      </c>
      <c r="C3132" s="424"/>
      <c r="D3132" s="425"/>
      <c r="E3132" s="429"/>
      <c r="F3132" s="430"/>
      <c r="G3132" s="432">
        <f t="shared" si="334"/>
        <v>0</v>
      </c>
    </row>
    <row r="3133" spans="1:7" ht="16.5" customHeight="1" x14ac:dyDescent="0.2">
      <c r="A3133" s="423"/>
      <c r="B3133" s="418">
        <f t="shared" si="333"/>
        <v>0</v>
      </c>
      <c r="C3133" s="424"/>
      <c r="D3133" s="425"/>
      <c r="E3133" s="429"/>
      <c r="F3133" s="430"/>
      <c r="G3133" s="432">
        <f t="shared" si="334"/>
        <v>0</v>
      </c>
    </row>
    <row r="3134" spans="1:7" ht="16.5" customHeight="1" x14ac:dyDescent="0.2">
      <c r="A3134" s="423"/>
      <c r="B3134" s="418">
        <f t="shared" si="333"/>
        <v>0</v>
      </c>
      <c r="C3134" s="424"/>
      <c r="D3134" s="425"/>
      <c r="E3134" s="429"/>
      <c r="F3134" s="430"/>
      <c r="G3134" s="432">
        <f t="shared" si="334"/>
        <v>0</v>
      </c>
    </row>
    <row r="3135" spans="1:7" ht="16.5" customHeight="1" x14ac:dyDescent="0.2">
      <c r="A3135" s="423"/>
      <c r="B3135" s="418">
        <f t="shared" si="333"/>
        <v>0</v>
      </c>
      <c r="C3135" s="424"/>
      <c r="D3135" s="425"/>
      <c r="E3135" s="435"/>
      <c r="F3135" s="430"/>
      <c r="G3135" s="432">
        <f t="shared" si="334"/>
        <v>0</v>
      </c>
    </row>
    <row r="3136" spans="1:7" ht="16.5" customHeight="1" x14ac:dyDescent="0.2">
      <c r="A3136" s="423"/>
      <c r="B3136" s="418">
        <f t="shared" si="333"/>
        <v>0</v>
      </c>
      <c r="C3136" s="424"/>
      <c r="D3136" s="425"/>
      <c r="E3136" s="429"/>
      <c r="F3136" s="430"/>
      <c r="G3136" s="432">
        <f t="shared" si="334"/>
        <v>0</v>
      </c>
    </row>
    <row r="3137" spans="1:7" ht="16.5" customHeight="1" x14ac:dyDescent="0.2">
      <c r="A3137" s="423"/>
      <c r="B3137" s="418">
        <f t="shared" si="333"/>
        <v>0</v>
      </c>
      <c r="C3137" s="424"/>
      <c r="D3137" s="425"/>
      <c r="E3137" s="429"/>
      <c r="F3137" s="430"/>
      <c r="G3137" s="432">
        <f t="shared" si="334"/>
        <v>0</v>
      </c>
    </row>
    <row r="3138" spans="1:7" ht="16.5" customHeight="1" x14ac:dyDescent="0.2">
      <c r="A3138" s="423"/>
      <c r="B3138" s="418">
        <f t="shared" si="333"/>
        <v>0</v>
      </c>
      <c r="C3138" s="424"/>
      <c r="D3138" s="425"/>
      <c r="E3138" s="429"/>
      <c r="F3138" s="430"/>
      <c r="G3138" s="432">
        <f t="shared" si="334"/>
        <v>0</v>
      </c>
    </row>
    <row r="3139" spans="1:7" ht="16.5" customHeight="1" x14ac:dyDescent="0.2">
      <c r="A3139" s="423"/>
      <c r="B3139" s="418">
        <f t="shared" si="333"/>
        <v>0</v>
      </c>
      <c r="C3139" s="424"/>
      <c r="D3139" s="425"/>
      <c r="E3139" s="429"/>
      <c r="F3139" s="430"/>
      <c r="G3139" s="432">
        <f t="shared" si="334"/>
        <v>0</v>
      </c>
    </row>
    <row r="3140" spans="1:7" ht="16.5" customHeight="1" x14ac:dyDescent="0.2">
      <c r="A3140" s="423"/>
      <c r="B3140" s="418">
        <f t="shared" si="333"/>
        <v>0</v>
      </c>
      <c r="C3140" s="424"/>
      <c r="D3140" s="425"/>
      <c r="E3140" s="429"/>
      <c r="F3140" s="430"/>
      <c r="G3140" s="432">
        <f t="shared" si="334"/>
        <v>0</v>
      </c>
    </row>
    <row r="3141" spans="1:7" ht="16.5" customHeight="1" x14ac:dyDescent="0.2">
      <c r="A3141" s="165"/>
      <c r="B3141" s="160"/>
      <c r="C3141" s="160"/>
      <c r="D3141" s="156"/>
      <c r="E3141" s="157"/>
      <c r="F3141" s="166" t="s">
        <v>37</v>
      </c>
      <c r="G3141" s="436">
        <f>SUBTOTAL(9,G3130:G3140)</f>
        <v>0</v>
      </c>
    </row>
    <row r="3142" spans="1:7" ht="16.5" customHeight="1" x14ac:dyDescent="0.2">
      <c r="A3142" s="165"/>
      <c r="B3142" s="160"/>
      <c r="C3142" s="167" t="s">
        <v>1706</v>
      </c>
      <c r="D3142" s="156"/>
      <c r="E3142" s="157"/>
      <c r="F3142" s="158"/>
      <c r="G3142" s="168"/>
    </row>
    <row r="3143" spans="1:7" ht="16.5" customHeight="1" x14ac:dyDescent="0.2">
      <c r="A3143" s="603" t="s">
        <v>681</v>
      </c>
      <c r="B3143" s="604"/>
      <c r="C3143" s="605" t="s">
        <v>0</v>
      </c>
      <c r="D3143" s="605" t="s">
        <v>31</v>
      </c>
      <c r="E3143" s="607" t="s">
        <v>32</v>
      </c>
      <c r="F3143" s="609" t="s">
        <v>33</v>
      </c>
      <c r="G3143" s="611" t="s">
        <v>34</v>
      </c>
    </row>
    <row r="3144" spans="1:7" ht="16.5" customHeight="1" x14ac:dyDescent="0.2">
      <c r="A3144" s="163" t="s">
        <v>682</v>
      </c>
      <c r="B3144" s="164" t="s">
        <v>683</v>
      </c>
      <c r="C3144" s="606"/>
      <c r="D3144" s="606"/>
      <c r="E3144" s="608"/>
      <c r="F3144" s="610"/>
      <c r="G3144" s="612"/>
    </row>
    <row r="3145" spans="1:7" ht="16.5" customHeight="1" x14ac:dyDescent="0.2">
      <c r="A3145" s="423"/>
      <c r="B3145" s="418">
        <f>IF(A3145=0,0,VLOOKUP(A3145,Tabla_Indices,2,FALSE))</f>
        <v>0</v>
      </c>
      <c r="C3145" s="424"/>
      <c r="D3145" s="425"/>
      <c r="E3145" s="429"/>
      <c r="F3145" s="430"/>
      <c r="G3145" s="432">
        <f>ROUND(E3145*F3145,2)</f>
        <v>0</v>
      </c>
    </row>
    <row r="3146" spans="1:7" ht="16.5" customHeight="1" x14ac:dyDescent="0.2">
      <c r="A3146" s="423"/>
      <c r="B3146" s="418">
        <f>IF(A3146=0,0,VLOOKUP(A3146,Tabla_Indices,2,FALSE))</f>
        <v>0</v>
      </c>
      <c r="C3146" s="424"/>
      <c r="D3146" s="425"/>
      <c r="E3146" s="435"/>
      <c r="F3146" s="430"/>
      <c r="G3146" s="432">
        <f t="shared" ref="G3146" si="335">ROUND(E3146*F3146,2)</f>
        <v>0</v>
      </c>
    </row>
    <row r="3147" spans="1:7" ht="16.5" customHeight="1" x14ac:dyDescent="0.2">
      <c r="A3147" s="165"/>
      <c r="B3147" s="160"/>
      <c r="C3147" s="160"/>
      <c r="D3147" s="156"/>
      <c r="E3147" s="157"/>
      <c r="F3147" s="166" t="s">
        <v>1707</v>
      </c>
      <c r="G3147" s="436">
        <f>SUBTOTAL(9,G3145:G3146)</f>
        <v>0</v>
      </c>
    </row>
    <row r="3148" spans="1:7" ht="16.5" customHeight="1" thickBot="1" x14ac:dyDescent="0.25">
      <c r="A3148" s="170"/>
      <c r="B3148" s="171"/>
      <c r="C3148" s="172"/>
      <c r="D3148" s="171"/>
      <c r="E3148" s="173"/>
      <c r="F3148" s="174"/>
      <c r="G3148" s="175"/>
    </row>
    <row r="3149" spans="1:7" ht="16.5" customHeight="1" thickBot="1" x14ac:dyDescent="0.25">
      <c r="A3149" s="202">
        <f>B3082</f>
        <v>42</v>
      </c>
      <c r="B3149" s="201">
        <f>C3082</f>
        <v>0</v>
      </c>
      <c r="C3149" s="225"/>
      <c r="D3149" s="225" t="s">
        <v>38</v>
      </c>
      <c r="E3149" s="226"/>
      <c r="F3149" s="437" t="str">
        <f>CONCATENATE("$/",G3082)</f>
        <v>$/0</v>
      </c>
      <c r="G3149" s="438">
        <f>SUBTOTAL(9,G3105:G3148)</f>
        <v>0</v>
      </c>
    </row>
    <row r="3150" spans="1:7" ht="16.5" customHeight="1" thickTop="1" thickBot="1" x14ac:dyDescent="0.25"/>
    <row r="3151" spans="1:7" ht="16.5" customHeight="1" thickTop="1" x14ac:dyDescent="0.2">
      <c r="A3151" s="613" t="s">
        <v>40</v>
      </c>
      <c r="B3151" s="614"/>
      <c r="C3151" s="614"/>
      <c r="D3151" s="614"/>
      <c r="E3151" s="614"/>
      <c r="F3151" s="614"/>
      <c r="G3151" s="615"/>
    </row>
    <row r="3152" spans="1:7" ht="16.5" customHeight="1" x14ac:dyDescent="0.2">
      <c r="A3152" s="146" t="s">
        <v>819</v>
      </c>
      <c r="B3152" s="147" t="str">
        <f>Comitente</f>
        <v>DIRECCIÓN PROVINCIAL DE VIALIDAD</v>
      </c>
      <c r="C3152" s="148"/>
      <c r="D3152" s="223"/>
      <c r="E3152" s="223"/>
      <c r="F3152" s="150"/>
      <c r="G3152" s="151"/>
    </row>
    <row r="3153" spans="1:7" ht="16.5" customHeight="1" x14ac:dyDescent="0.2">
      <c r="A3153" s="146" t="s">
        <v>820</v>
      </c>
      <c r="B3153" s="147">
        <f>Contratista</f>
        <v>0</v>
      </c>
      <c r="C3153" s="152"/>
      <c r="D3153" s="152"/>
      <c r="E3153" s="152"/>
      <c r="F3153" s="147"/>
      <c r="G3153" s="153"/>
    </row>
    <row r="3154" spans="1:7" ht="16.5" customHeight="1" x14ac:dyDescent="0.2">
      <c r="A3154" s="146" t="s">
        <v>28</v>
      </c>
      <c r="B3154" s="147">
        <f>Obra</f>
        <v>0</v>
      </c>
      <c r="C3154" s="152"/>
      <c r="D3154" s="152"/>
      <c r="E3154" s="152"/>
      <c r="F3154" s="147" t="s">
        <v>41</v>
      </c>
      <c r="G3154" s="153">
        <f>Fecha_Base</f>
        <v>0</v>
      </c>
    </row>
    <row r="3155" spans="1:7" ht="16.5" customHeight="1" x14ac:dyDescent="0.2">
      <c r="A3155" s="154" t="s">
        <v>818</v>
      </c>
      <c r="B3155" s="155">
        <f>Ubicación</f>
        <v>0</v>
      </c>
      <c r="C3155" s="155"/>
      <c r="D3155" s="156"/>
      <c r="E3155" s="157"/>
      <c r="F3155" s="158"/>
      <c r="G3155" s="159"/>
    </row>
    <row r="3156" spans="1:7" ht="16.5" customHeight="1" x14ac:dyDescent="0.2">
      <c r="A3156" s="154" t="s">
        <v>42</v>
      </c>
      <c r="B3156" s="470"/>
      <c r="C3156" s="160" t="str">
        <f>IF(B3156="","",VLOOKUP(B3156,Tabla_CyP,2,FALSE))</f>
        <v/>
      </c>
      <c r="E3156" s="157"/>
      <c r="F3156" s="158"/>
      <c r="G3156" s="159"/>
    </row>
    <row r="3157" spans="1:7" ht="16.5" customHeight="1" x14ac:dyDescent="0.2">
      <c r="A3157" s="154" t="s">
        <v>29</v>
      </c>
      <c r="B3157" s="570">
        <v>43</v>
      </c>
      <c r="C3157" s="160">
        <f>IF(B3157=0,"",VLOOKUP(B3157,Tabla_CyP,2,FALSE))</f>
        <v>0</v>
      </c>
      <c r="D3157" s="156"/>
      <c r="E3157" s="157"/>
      <c r="F3157" s="155" t="s">
        <v>30</v>
      </c>
      <c r="G3157" s="161">
        <f>IF(B3157=0,"",VLOOKUP(B3157,Tabla_CyP,4,FALSE))</f>
        <v>0</v>
      </c>
    </row>
    <row r="3158" spans="1:7" ht="16.5" customHeight="1" x14ac:dyDescent="0.2">
      <c r="A3158" s="154"/>
      <c r="B3158" s="155"/>
      <c r="C3158" s="160"/>
      <c r="D3158" s="156"/>
      <c r="E3158" s="157"/>
      <c r="F3158" s="160"/>
      <c r="G3158" s="162"/>
    </row>
    <row r="3159" spans="1:7" ht="16.5" customHeight="1" x14ac:dyDescent="0.2">
      <c r="A3159" s="412"/>
      <c r="B3159" s="149"/>
      <c r="C3159" s="413" t="s">
        <v>1695</v>
      </c>
      <c r="D3159" s="149"/>
      <c r="E3159" s="149"/>
      <c r="F3159" s="149"/>
      <c r="G3159" s="414"/>
    </row>
    <row r="3160" spans="1:7" ht="16.5" customHeight="1" x14ac:dyDescent="0.2">
      <c r="A3160" s="154"/>
      <c r="B3160" s="215"/>
      <c r="C3160" s="160"/>
      <c r="D3160" s="156"/>
      <c r="E3160" s="157"/>
      <c r="F3160" s="155"/>
      <c r="G3160" s="161"/>
    </row>
    <row r="3161" spans="1:7" ht="16.5" customHeight="1" x14ac:dyDescent="0.2">
      <c r="A3161" s="154"/>
      <c r="B3161" s="215"/>
      <c r="C3161" s="415" t="s">
        <v>1696</v>
      </c>
      <c r="D3161" s="416" t="s">
        <v>32</v>
      </c>
      <c r="E3161" s="416" t="s">
        <v>1697</v>
      </c>
      <c r="F3161" s="416" t="s">
        <v>1698</v>
      </c>
      <c r="G3161" s="417" t="s">
        <v>1699</v>
      </c>
    </row>
    <row r="3162" spans="1:7" ht="16.5" customHeight="1" x14ac:dyDescent="0.2">
      <c r="A3162" s="154"/>
      <c r="B3162" s="215"/>
      <c r="C3162" s="424"/>
      <c r="D3162" s="429"/>
      <c r="E3162" s="467"/>
      <c r="F3162" s="430"/>
      <c r="G3162" s="420">
        <f>ROUND(D3162*F3162,2)</f>
        <v>0</v>
      </c>
    </row>
    <row r="3163" spans="1:7" ht="16.5" customHeight="1" x14ac:dyDescent="0.2">
      <c r="A3163" s="154"/>
      <c r="B3163" s="215"/>
      <c r="C3163" s="424"/>
      <c r="D3163" s="429"/>
      <c r="E3163" s="467"/>
      <c r="F3163" s="430"/>
      <c r="G3163" s="420">
        <f>ROUND(D3163*F3163,2)</f>
        <v>0</v>
      </c>
    </row>
    <row r="3164" spans="1:7" ht="16.5" customHeight="1" x14ac:dyDescent="0.2">
      <c r="A3164" s="154"/>
      <c r="B3164" s="215"/>
      <c r="C3164" s="424"/>
      <c r="D3164" s="429"/>
      <c r="E3164" s="467"/>
      <c r="F3164" s="430"/>
      <c r="G3164" s="420">
        <f>ROUND(D3164*F3164,2)</f>
        <v>0</v>
      </c>
    </row>
    <row r="3165" spans="1:7" ht="16.5" customHeight="1" x14ac:dyDescent="0.2">
      <c r="A3165" s="154"/>
      <c r="B3165" s="215"/>
      <c r="C3165" s="424"/>
      <c r="D3165" s="429"/>
      <c r="E3165" s="467"/>
      <c r="F3165" s="430"/>
      <c r="G3165" s="420">
        <f>ROUND(D3165*F3165,2)</f>
        <v>0</v>
      </c>
    </row>
    <row r="3166" spans="1:7" ht="16.5" customHeight="1" x14ac:dyDescent="0.2">
      <c r="A3166" s="154"/>
      <c r="B3166" s="215"/>
      <c r="C3166" s="424"/>
      <c r="D3166" s="429"/>
      <c r="E3166" s="467"/>
      <c r="F3166" s="430"/>
      <c r="G3166" s="420">
        <f t="shared" ref="G3166:G3171" si="336">ROUND(D3166*F3166,2)</f>
        <v>0</v>
      </c>
    </row>
    <row r="3167" spans="1:7" ht="16.5" customHeight="1" x14ac:dyDescent="0.2">
      <c r="A3167" s="154"/>
      <c r="B3167" s="215"/>
      <c r="C3167" s="424"/>
      <c r="D3167" s="429"/>
      <c r="E3167" s="467"/>
      <c r="F3167" s="430"/>
      <c r="G3167" s="420">
        <f t="shared" si="336"/>
        <v>0</v>
      </c>
    </row>
    <row r="3168" spans="1:7" ht="16.5" customHeight="1" x14ac:dyDescent="0.2">
      <c r="A3168" s="154"/>
      <c r="B3168" s="215"/>
      <c r="C3168" s="424"/>
      <c r="D3168" s="429"/>
      <c r="E3168" s="467"/>
      <c r="F3168" s="430"/>
      <c r="G3168" s="420">
        <f t="shared" si="336"/>
        <v>0</v>
      </c>
    </row>
    <row r="3169" spans="1:7" ht="16.5" customHeight="1" x14ac:dyDescent="0.2">
      <c r="A3169" s="154"/>
      <c r="B3169" s="215"/>
      <c r="C3169" s="424"/>
      <c r="D3169" s="429"/>
      <c r="E3169" s="467"/>
      <c r="F3169" s="430"/>
      <c r="G3169" s="420">
        <f t="shared" si="336"/>
        <v>0</v>
      </c>
    </row>
    <row r="3170" spans="1:7" ht="16.5" customHeight="1" x14ac:dyDescent="0.2">
      <c r="A3170" s="154"/>
      <c r="B3170" s="215"/>
      <c r="C3170" s="424"/>
      <c r="D3170" s="429"/>
      <c r="E3170" s="467"/>
      <c r="F3170" s="430"/>
      <c r="G3170" s="420">
        <f t="shared" si="336"/>
        <v>0</v>
      </c>
    </row>
    <row r="3171" spans="1:7" ht="16.5" customHeight="1" x14ac:dyDescent="0.2">
      <c r="A3171" s="154"/>
      <c r="B3171" s="215"/>
      <c r="C3171" s="424"/>
      <c r="D3171" s="429"/>
      <c r="E3171" s="467"/>
      <c r="F3171" s="430"/>
      <c r="G3171" s="420">
        <f t="shared" si="336"/>
        <v>0</v>
      </c>
    </row>
    <row r="3172" spans="1:7" ht="16.5" customHeight="1" thickBot="1" x14ac:dyDescent="0.25">
      <c r="A3172" s="154"/>
      <c r="B3172" s="215"/>
      <c r="C3172" s="160"/>
      <c r="E3172" s="222"/>
      <c r="F3172" s="155"/>
      <c r="G3172" s="161"/>
    </row>
    <row r="3173" spans="1:7" ht="16.5" customHeight="1" thickBot="1" x14ac:dyDescent="0.25">
      <c r="A3173" s="154"/>
      <c r="C3173" s="421" t="s">
        <v>1700</v>
      </c>
      <c r="E3173" s="222">
        <f>SUMPRODUCT(D3162:D3171,E3162:E3171)</f>
        <v>0</v>
      </c>
      <c r="F3173" s="155" t="s">
        <v>1701</v>
      </c>
      <c r="G3173" s="422">
        <f>SUM(G3162:G3171)</f>
        <v>0</v>
      </c>
    </row>
    <row r="3174" spans="1:7" ht="16.5" customHeight="1" x14ac:dyDescent="0.2">
      <c r="A3174" s="154"/>
      <c r="B3174" s="215"/>
      <c r="C3174" s="421"/>
      <c r="D3174" s="222"/>
      <c r="E3174" s="157"/>
      <c r="F3174" s="155"/>
      <c r="G3174" s="224"/>
    </row>
    <row r="3175" spans="1:7" ht="16.5" customHeight="1" x14ac:dyDescent="0.2">
      <c r="A3175" s="154"/>
      <c r="B3175" s="215"/>
      <c r="C3175" s="155" t="s">
        <v>1702</v>
      </c>
      <c r="D3175" s="425"/>
      <c r="E3175" s="559" t="str">
        <f>CONCATENATE(G3157,"/día")</f>
        <v>0/día</v>
      </c>
      <c r="F3175" s="155"/>
      <c r="G3175" s="161"/>
    </row>
    <row r="3176" spans="1:7" ht="16.5" customHeight="1" x14ac:dyDescent="0.2">
      <c r="A3176" s="154"/>
      <c r="B3176" s="215"/>
      <c r="C3176" s="160"/>
      <c r="D3176" s="156"/>
      <c r="E3176" s="157"/>
      <c r="F3176" s="155"/>
      <c r="G3176" s="161"/>
    </row>
    <row r="3177" spans="1:7" ht="16.5" customHeight="1" x14ac:dyDescent="0.2">
      <c r="A3177" s="603" t="s">
        <v>681</v>
      </c>
      <c r="B3177" s="604"/>
      <c r="C3177" s="605" t="s">
        <v>0</v>
      </c>
      <c r="D3177" s="607" t="s">
        <v>1703</v>
      </c>
      <c r="E3177" s="607" t="s">
        <v>1715</v>
      </c>
      <c r="F3177" s="609" t="s">
        <v>1054</v>
      </c>
      <c r="G3177" s="611" t="s">
        <v>34</v>
      </c>
    </row>
    <row r="3178" spans="1:7" ht="16.5" customHeight="1" x14ac:dyDescent="0.2">
      <c r="A3178" s="163" t="s">
        <v>682</v>
      </c>
      <c r="B3178" s="164" t="s">
        <v>683</v>
      </c>
      <c r="C3178" s="606"/>
      <c r="D3178" s="608"/>
      <c r="E3178" s="608"/>
      <c r="F3178" s="610"/>
      <c r="G3178" s="612"/>
    </row>
    <row r="3179" spans="1:7" ht="16.5" customHeight="1" x14ac:dyDescent="0.2">
      <c r="A3179" s="165"/>
      <c r="B3179" s="160"/>
      <c r="C3179" s="167" t="s">
        <v>1704</v>
      </c>
      <c r="D3179" s="157"/>
      <c r="E3179" s="157"/>
      <c r="F3179" s="160"/>
      <c r="G3179" s="168"/>
    </row>
    <row r="3180" spans="1:7" ht="16.5" customHeight="1" x14ac:dyDescent="0.2">
      <c r="A3180" s="578" t="s">
        <v>1806</v>
      </c>
      <c r="B3180" s="418" t="str">
        <f t="shared" ref="B3180:B3189" si="337">IF(A3180=0,0,VLOOKUP(A3180,Tabla_Indices,2,FALSE))</f>
        <v>Equipo - Amortización de equipo</v>
      </c>
      <c r="C3180" s="424" t="s">
        <v>1821</v>
      </c>
      <c r="D3180" s="579">
        <f>C_Amortización_Equipo</f>
        <v>0</v>
      </c>
      <c r="E3180" s="472"/>
      <c r="F3180" s="468">
        <f>IF(C3180="",0,D3175)</f>
        <v>0</v>
      </c>
      <c r="G3180" s="426">
        <f>IF(F3180=0,0,ROUND(E3180/F3180,2))</f>
        <v>0</v>
      </c>
    </row>
    <row r="3181" spans="1:7" ht="16.5" customHeight="1" x14ac:dyDescent="0.2">
      <c r="A3181" s="578" t="s">
        <v>1806</v>
      </c>
      <c r="B3181" s="418" t="str">
        <f t="shared" si="337"/>
        <v>Equipo - Amortización de equipo</v>
      </c>
      <c r="C3181" s="424" t="s">
        <v>1811</v>
      </c>
      <c r="D3181" s="579">
        <f>C_Interés_Equipo</f>
        <v>0</v>
      </c>
      <c r="E3181" s="472"/>
      <c r="F3181" s="468">
        <f>IF(C3181="",0,D3175)</f>
        <v>0</v>
      </c>
      <c r="G3181" s="426">
        <f t="shared" ref="G3181:G3189" si="338">IF(F3181=0,0,ROUND(E3181/F3181,2))</f>
        <v>0</v>
      </c>
    </row>
    <row r="3182" spans="1:7" ht="16.5" customHeight="1" x14ac:dyDescent="0.2">
      <c r="A3182" s="578" t="s">
        <v>1807</v>
      </c>
      <c r="B3182" s="418" t="str">
        <f t="shared" si="337"/>
        <v xml:space="preserve">Accesorios y repuestos para máquinas de uso especial                 </v>
      </c>
      <c r="C3182" s="428" t="s">
        <v>1721</v>
      </c>
      <c r="D3182" s="579">
        <f>C_Reparaciones_Repuestos_Equipos</f>
        <v>0</v>
      </c>
      <c r="E3182" s="472"/>
      <c r="F3182" s="468">
        <f>IF(C3182="",0,D3175)</f>
        <v>0</v>
      </c>
      <c r="G3182" s="426">
        <f t="shared" si="338"/>
        <v>0</v>
      </c>
    </row>
    <row r="3183" spans="1:7" ht="16.5" customHeight="1" x14ac:dyDescent="0.2">
      <c r="A3183" s="578" t="s">
        <v>1809</v>
      </c>
      <c r="B3183" s="418" t="str">
        <f t="shared" si="337"/>
        <v xml:space="preserve">Gas oil                                                                </v>
      </c>
      <c r="C3183" s="428" t="s">
        <v>982</v>
      </c>
      <c r="D3183" s="579">
        <f>C_Combustible_Equipos</f>
        <v>0</v>
      </c>
      <c r="E3183" s="472"/>
      <c r="F3183" s="468">
        <f>IF(C3183="",0,D3175)</f>
        <v>0</v>
      </c>
      <c r="G3183" s="426">
        <f t="shared" si="338"/>
        <v>0</v>
      </c>
    </row>
    <row r="3184" spans="1:7" ht="16.5" customHeight="1" x14ac:dyDescent="0.2">
      <c r="A3184" s="578" t="s">
        <v>1810</v>
      </c>
      <c r="B3184" s="418" t="str">
        <f t="shared" si="337"/>
        <v xml:space="preserve">Aceites lubricantes                                                    </v>
      </c>
      <c r="C3184" s="428" t="s">
        <v>1808</v>
      </c>
      <c r="D3184" s="579">
        <f>C_Lubricantes_Equipos</f>
        <v>0</v>
      </c>
      <c r="E3184" s="472"/>
      <c r="F3184" s="468">
        <f>IF(C3184="",0,D3175)</f>
        <v>0</v>
      </c>
      <c r="G3184" s="426">
        <f t="shared" si="338"/>
        <v>0</v>
      </c>
    </row>
    <row r="3185" spans="1:7" ht="16.5" customHeight="1" x14ac:dyDescent="0.2">
      <c r="A3185" s="578"/>
      <c r="B3185" s="418">
        <f t="shared" si="337"/>
        <v>0</v>
      </c>
      <c r="C3185" s="428"/>
      <c r="D3185" s="471"/>
      <c r="E3185" s="430"/>
      <c r="F3185" s="468">
        <f>IF(C3185="",0,D3175)</f>
        <v>0</v>
      </c>
      <c r="G3185" s="426">
        <f t="shared" si="338"/>
        <v>0</v>
      </c>
    </row>
    <row r="3186" spans="1:7" ht="16.5" customHeight="1" x14ac:dyDescent="0.2">
      <c r="A3186" s="578"/>
      <c r="B3186" s="418">
        <f t="shared" si="337"/>
        <v>0</v>
      </c>
      <c r="C3186" s="428"/>
      <c r="D3186" s="425"/>
      <c r="E3186" s="471"/>
      <c r="F3186" s="468">
        <f>IF(C3186="",0,D3175)</f>
        <v>0</v>
      </c>
      <c r="G3186" s="426">
        <f t="shared" si="338"/>
        <v>0</v>
      </c>
    </row>
    <row r="3187" spans="1:7" ht="16.5" customHeight="1" x14ac:dyDescent="0.2">
      <c r="A3187" s="578"/>
      <c r="B3187" s="418">
        <f t="shared" si="337"/>
        <v>0</v>
      </c>
      <c r="C3187" s="428"/>
      <c r="D3187" s="425"/>
      <c r="E3187" s="471"/>
      <c r="F3187" s="468">
        <f>IF(C3187="",0,D3175)</f>
        <v>0</v>
      </c>
      <c r="G3187" s="426">
        <f t="shared" si="338"/>
        <v>0</v>
      </c>
    </row>
    <row r="3188" spans="1:7" ht="16.5" customHeight="1" x14ac:dyDescent="0.2">
      <c r="A3188" s="578"/>
      <c r="B3188" s="418">
        <f t="shared" si="337"/>
        <v>0</v>
      </c>
      <c r="C3188" s="428"/>
      <c r="D3188" s="425"/>
      <c r="E3188" s="429"/>
      <c r="F3188" s="468">
        <f>IF(C3188="",0,D3175)</f>
        <v>0</v>
      </c>
      <c r="G3188" s="426">
        <f t="shared" si="338"/>
        <v>0</v>
      </c>
    </row>
    <row r="3189" spans="1:7" ht="16.5" customHeight="1" x14ac:dyDescent="0.2">
      <c r="A3189" s="578"/>
      <c r="B3189" s="418">
        <f t="shared" si="337"/>
        <v>0</v>
      </c>
      <c r="C3189" s="424"/>
      <c r="D3189" s="425"/>
      <c r="E3189" s="429"/>
      <c r="F3189" s="468">
        <f>IF(C3189="",0,D3175)</f>
        <v>0</v>
      </c>
      <c r="G3189" s="426">
        <f t="shared" si="338"/>
        <v>0</v>
      </c>
    </row>
    <row r="3190" spans="1:7" ht="16.5" customHeight="1" x14ac:dyDescent="0.2">
      <c r="A3190" s="169"/>
      <c r="B3190" s="156"/>
      <c r="C3190" s="160"/>
      <c r="D3190" s="156"/>
      <c r="E3190" s="157"/>
      <c r="F3190" s="166" t="s">
        <v>35</v>
      </c>
      <c r="G3190" s="431">
        <f>SUBTOTAL(9,G3180:G3189)</f>
        <v>0</v>
      </c>
    </row>
    <row r="3191" spans="1:7" ht="16.5" customHeight="1" x14ac:dyDescent="0.2">
      <c r="A3191" s="165"/>
      <c r="B3191" s="160"/>
      <c r="C3191" s="167" t="s">
        <v>821</v>
      </c>
      <c r="D3191" s="156"/>
      <c r="E3191" s="157"/>
      <c r="F3191" s="158"/>
      <c r="G3191" s="168"/>
    </row>
    <row r="3192" spans="1:7" ht="16.5" customHeight="1" x14ac:dyDescent="0.2">
      <c r="A3192" s="603" t="s">
        <v>681</v>
      </c>
      <c r="B3192" s="604"/>
      <c r="C3192" s="605" t="s">
        <v>0</v>
      </c>
      <c r="D3192" s="607" t="s">
        <v>32</v>
      </c>
      <c r="E3192" s="607" t="s">
        <v>1715</v>
      </c>
      <c r="F3192" s="609" t="s">
        <v>1054</v>
      </c>
      <c r="G3192" s="611" t="s">
        <v>34</v>
      </c>
    </row>
    <row r="3193" spans="1:7" ht="16.5" customHeight="1" x14ac:dyDescent="0.2">
      <c r="A3193" s="163" t="s">
        <v>682</v>
      </c>
      <c r="B3193" s="164" t="s">
        <v>683</v>
      </c>
      <c r="C3193" s="606"/>
      <c r="D3193" s="608"/>
      <c r="E3193" s="608"/>
      <c r="F3193" s="610"/>
      <c r="G3193" s="612"/>
    </row>
    <row r="3194" spans="1:7" ht="16.5" customHeight="1" x14ac:dyDescent="0.2">
      <c r="A3194" s="423" t="s">
        <v>1822</v>
      </c>
      <c r="B3194" s="418" t="str">
        <f t="shared" ref="B3194:B3200" si="339">IF(A3194=0,0,VLOOKUP(A3194,Tabla_Indices,2,FALSE))</f>
        <v>Oficial Especializado</v>
      </c>
      <c r="C3194" s="427" t="s">
        <v>1723</v>
      </c>
      <c r="D3194" s="425"/>
      <c r="E3194" s="429"/>
      <c r="F3194" s="419">
        <f>D3175</f>
        <v>0</v>
      </c>
      <c r="G3194" s="432">
        <f>IF(F3194=0,0,ROUND(D3194*E3194/F3194,2))</f>
        <v>0</v>
      </c>
    </row>
    <row r="3195" spans="1:7" ht="16.5" customHeight="1" x14ac:dyDescent="0.2">
      <c r="A3195" s="423" t="s">
        <v>1823</v>
      </c>
      <c r="B3195" s="418" t="str">
        <f t="shared" si="339"/>
        <v xml:space="preserve">Oficial </v>
      </c>
      <c r="C3195" s="424" t="s">
        <v>1724</v>
      </c>
      <c r="D3195" s="425"/>
      <c r="E3195" s="429"/>
      <c r="F3195" s="419">
        <f>D3175</f>
        <v>0</v>
      </c>
      <c r="G3195" s="432">
        <f t="shared" ref="G3195:G3200" si="340">IF(F3195=0,0,ROUND(D3195*E3195/F3195,2))</f>
        <v>0</v>
      </c>
    </row>
    <row r="3196" spans="1:7" ht="16.5" customHeight="1" x14ac:dyDescent="0.2">
      <c r="A3196" s="423" t="s">
        <v>1824</v>
      </c>
      <c r="B3196" s="418" t="str">
        <f t="shared" si="339"/>
        <v>Ayudante</v>
      </c>
      <c r="C3196" s="424" t="s">
        <v>1725</v>
      </c>
      <c r="D3196" s="425"/>
      <c r="E3196" s="429"/>
      <c r="F3196" s="419">
        <f>D3175</f>
        <v>0</v>
      </c>
      <c r="G3196" s="432">
        <f t="shared" si="340"/>
        <v>0</v>
      </c>
    </row>
    <row r="3197" spans="1:7" ht="16.5" customHeight="1" x14ac:dyDescent="0.2">
      <c r="A3197" s="423" t="s">
        <v>1824</v>
      </c>
      <c r="B3197" s="418" t="str">
        <f t="shared" si="339"/>
        <v>Ayudante</v>
      </c>
      <c r="C3197" s="424" t="s">
        <v>825</v>
      </c>
      <c r="D3197" s="425"/>
      <c r="E3197" s="429"/>
      <c r="F3197" s="419">
        <f>D3175</f>
        <v>0</v>
      </c>
      <c r="G3197" s="432">
        <f t="shared" si="340"/>
        <v>0</v>
      </c>
    </row>
    <row r="3198" spans="1:7" ht="16.5" customHeight="1" x14ac:dyDescent="0.2">
      <c r="A3198" s="423"/>
      <c r="B3198" s="418">
        <f t="shared" si="339"/>
        <v>0</v>
      </c>
      <c r="C3198" s="424"/>
      <c r="D3198" s="425"/>
      <c r="E3198" s="429"/>
      <c r="F3198" s="419"/>
      <c r="G3198" s="432">
        <f t="shared" si="340"/>
        <v>0</v>
      </c>
    </row>
    <row r="3199" spans="1:7" ht="16.5" customHeight="1" x14ac:dyDescent="0.2">
      <c r="A3199" s="423" t="s">
        <v>1825</v>
      </c>
      <c r="B3199" s="418" t="str">
        <f t="shared" si="339"/>
        <v>Sereno</v>
      </c>
      <c r="C3199" s="424" t="s">
        <v>1726</v>
      </c>
      <c r="D3199" s="433"/>
      <c r="E3199" s="571"/>
      <c r="F3199" s="419">
        <f>D3175</f>
        <v>0</v>
      </c>
      <c r="G3199" s="432">
        <f t="shared" si="340"/>
        <v>0</v>
      </c>
    </row>
    <row r="3200" spans="1:7" ht="16.5" customHeight="1" x14ac:dyDescent="0.2">
      <c r="A3200" s="423"/>
      <c r="B3200" s="418">
        <f t="shared" si="339"/>
        <v>0</v>
      </c>
      <c r="C3200" s="418"/>
      <c r="D3200" s="469"/>
      <c r="E3200" s="419"/>
      <c r="F3200" s="419">
        <f>D3175</f>
        <v>0</v>
      </c>
      <c r="G3200" s="432">
        <f t="shared" si="340"/>
        <v>0</v>
      </c>
    </row>
    <row r="3201" spans="1:7" ht="16.5" customHeight="1" x14ac:dyDescent="0.2">
      <c r="A3201" s="169"/>
      <c r="B3201" s="156"/>
      <c r="C3201" s="160"/>
      <c r="D3201" s="156"/>
      <c r="E3201" s="157"/>
      <c r="F3201" s="166" t="s">
        <v>36</v>
      </c>
      <c r="G3201" s="434">
        <f>SUBTOTAL(9,G3194:G3200)</f>
        <v>0</v>
      </c>
    </row>
    <row r="3202" spans="1:7" ht="16.5" customHeight="1" x14ac:dyDescent="0.2">
      <c r="A3202" s="165"/>
      <c r="B3202" s="160"/>
      <c r="C3202" s="167" t="s">
        <v>1705</v>
      </c>
      <c r="D3202" s="156"/>
      <c r="E3202" s="157"/>
      <c r="F3202" s="158"/>
      <c r="G3202" s="168"/>
    </row>
    <row r="3203" spans="1:7" ht="16.5" customHeight="1" x14ac:dyDescent="0.2">
      <c r="A3203" s="603" t="s">
        <v>681</v>
      </c>
      <c r="B3203" s="604"/>
      <c r="C3203" s="605" t="s">
        <v>0</v>
      </c>
      <c r="D3203" s="605" t="s">
        <v>31</v>
      </c>
      <c r="E3203" s="607" t="s">
        <v>32</v>
      </c>
      <c r="F3203" s="609" t="s">
        <v>33</v>
      </c>
      <c r="G3203" s="611" t="s">
        <v>34</v>
      </c>
    </row>
    <row r="3204" spans="1:7" ht="16.5" customHeight="1" x14ac:dyDescent="0.2">
      <c r="A3204" s="163" t="s">
        <v>682</v>
      </c>
      <c r="B3204" s="164" t="s">
        <v>683</v>
      </c>
      <c r="C3204" s="606"/>
      <c r="D3204" s="606"/>
      <c r="E3204" s="608"/>
      <c r="F3204" s="610"/>
      <c r="G3204" s="612"/>
    </row>
    <row r="3205" spans="1:7" ht="16.5" customHeight="1" x14ac:dyDescent="0.2">
      <c r="A3205" s="423"/>
      <c r="B3205" s="418">
        <f t="shared" ref="B3205:B3215" si="341">IF(A3205=0,0,VLOOKUP(A3205,Tabla_Indices,2,FALSE))</f>
        <v>0</v>
      </c>
      <c r="C3205" s="424"/>
      <c r="D3205" s="425"/>
      <c r="E3205" s="429"/>
      <c r="F3205" s="430"/>
      <c r="G3205" s="432">
        <f>ROUND(E3205*F3205,2)</f>
        <v>0</v>
      </c>
    </row>
    <row r="3206" spans="1:7" ht="16.5" customHeight="1" x14ac:dyDescent="0.2">
      <c r="A3206" s="423"/>
      <c r="B3206" s="418">
        <f t="shared" si="341"/>
        <v>0</v>
      </c>
      <c r="C3206" s="424"/>
      <c r="D3206" s="425"/>
      <c r="E3206" s="429"/>
      <c r="F3206" s="430"/>
      <c r="G3206" s="432">
        <f t="shared" ref="G3206:G3215" si="342">ROUND(E3206*F3206,2)</f>
        <v>0</v>
      </c>
    </row>
    <row r="3207" spans="1:7" ht="16.5" customHeight="1" x14ac:dyDescent="0.2">
      <c r="A3207" s="423"/>
      <c r="B3207" s="418">
        <f t="shared" si="341"/>
        <v>0</v>
      </c>
      <c r="C3207" s="424"/>
      <c r="D3207" s="425"/>
      <c r="E3207" s="429"/>
      <c r="F3207" s="430"/>
      <c r="G3207" s="432">
        <f t="shared" si="342"/>
        <v>0</v>
      </c>
    </row>
    <row r="3208" spans="1:7" ht="16.5" customHeight="1" x14ac:dyDescent="0.2">
      <c r="A3208" s="423"/>
      <c r="B3208" s="418">
        <f t="shared" si="341"/>
        <v>0</v>
      </c>
      <c r="C3208" s="424"/>
      <c r="D3208" s="425"/>
      <c r="E3208" s="429"/>
      <c r="F3208" s="430"/>
      <c r="G3208" s="432">
        <f t="shared" si="342"/>
        <v>0</v>
      </c>
    </row>
    <row r="3209" spans="1:7" ht="16.5" customHeight="1" x14ac:dyDescent="0.2">
      <c r="A3209" s="423"/>
      <c r="B3209" s="418">
        <f t="shared" si="341"/>
        <v>0</v>
      </c>
      <c r="C3209" s="424"/>
      <c r="D3209" s="425"/>
      <c r="E3209" s="429"/>
      <c r="F3209" s="430"/>
      <c r="G3209" s="432">
        <f t="shared" si="342"/>
        <v>0</v>
      </c>
    </row>
    <row r="3210" spans="1:7" ht="16.5" customHeight="1" x14ac:dyDescent="0.2">
      <c r="A3210" s="423"/>
      <c r="B3210" s="418">
        <f t="shared" si="341"/>
        <v>0</v>
      </c>
      <c r="C3210" s="424"/>
      <c r="D3210" s="425"/>
      <c r="E3210" s="435"/>
      <c r="F3210" s="430"/>
      <c r="G3210" s="432">
        <f t="shared" si="342"/>
        <v>0</v>
      </c>
    </row>
    <row r="3211" spans="1:7" ht="16.5" customHeight="1" x14ac:dyDescent="0.2">
      <c r="A3211" s="423"/>
      <c r="B3211" s="418">
        <f t="shared" si="341"/>
        <v>0</v>
      </c>
      <c r="C3211" s="424"/>
      <c r="D3211" s="425"/>
      <c r="E3211" s="429"/>
      <c r="F3211" s="430"/>
      <c r="G3211" s="432">
        <f t="shared" si="342"/>
        <v>0</v>
      </c>
    </row>
    <row r="3212" spans="1:7" ht="16.5" customHeight="1" x14ac:dyDescent="0.2">
      <c r="A3212" s="423"/>
      <c r="B3212" s="418">
        <f t="shared" si="341"/>
        <v>0</v>
      </c>
      <c r="C3212" s="424"/>
      <c r="D3212" s="425"/>
      <c r="E3212" s="429"/>
      <c r="F3212" s="430"/>
      <c r="G3212" s="432">
        <f t="shared" si="342"/>
        <v>0</v>
      </c>
    </row>
    <row r="3213" spans="1:7" ht="16.5" customHeight="1" x14ac:dyDescent="0.2">
      <c r="A3213" s="423"/>
      <c r="B3213" s="418">
        <f t="shared" si="341"/>
        <v>0</v>
      </c>
      <c r="C3213" s="424"/>
      <c r="D3213" s="425"/>
      <c r="E3213" s="429"/>
      <c r="F3213" s="430"/>
      <c r="G3213" s="432">
        <f t="shared" si="342"/>
        <v>0</v>
      </c>
    </row>
    <row r="3214" spans="1:7" ht="16.5" customHeight="1" x14ac:dyDescent="0.2">
      <c r="A3214" s="423"/>
      <c r="B3214" s="418">
        <f t="shared" si="341"/>
        <v>0</v>
      </c>
      <c r="C3214" s="424"/>
      <c r="D3214" s="425"/>
      <c r="E3214" s="429"/>
      <c r="F3214" s="430"/>
      <c r="G3214" s="432">
        <f t="shared" si="342"/>
        <v>0</v>
      </c>
    </row>
    <row r="3215" spans="1:7" ht="16.5" customHeight="1" x14ac:dyDescent="0.2">
      <c r="A3215" s="423"/>
      <c r="B3215" s="418">
        <f t="shared" si="341"/>
        <v>0</v>
      </c>
      <c r="C3215" s="424"/>
      <c r="D3215" s="425"/>
      <c r="E3215" s="429"/>
      <c r="F3215" s="430"/>
      <c r="G3215" s="432">
        <f t="shared" si="342"/>
        <v>0</v>
      </c>
    </row>
    <row r="3216" spans="1:7" ht="16.5" customHeight="1" x14ac:dyDescent="0.2">
      <c r="A3216" s="165"/>
      <c r="B3216" s="160"/>
      <c r="C3216" s="160"/>
      <c r="D3216" s="156"/>
      <c r="E3216" s="157"/>
      <c r="F3216" s="166" t="s">
        <v>37</v>
      </c>
      <c r="G3216" s="436">
        <f>SUBTOTAL(9,G3205:G3215)</f>
        <v>0</v>
      </c>
    </row>
    <row r="3217" spans="1:7" ht="16.5" customHeight="1" x14ac:dyDescent="0.2">
      <c r="A3217" s="165"/>
      <c r="B3217" s="160"/>
      <c r="C3217" s="167" t="s">
        <v>1706</v>
      </c>
      <c r="D3217" s="156"/>
      <c r="E3217" s="157"/>
      <c r="F3217" s="158"/>
      <c r="G3217" s="168"/>
    </row>
    <row r="3218" spans="1:7" ht="16.5" customHeight="1" x14ac:dyDescent="0.2">
      <c r="A3218" s="603" t="s">
        <v>681</v>
      </c>
      <c r="B3218" s="604"/>
      <c r="C3218" s="605" t="s">
        <v>0</v>
      </c>
      <c r="D3218" s="605" t="s">
        <v>31</v>
      </c>
      <c r="E3218" s="607" t="s">
        <v>32</v>
      </c>
      <c r="F3218" s="609" t="s">
        <v>33</v>
      </c>
      <c r="G3218" s="611" t="s">
        <v>34</v>
      </c>
    </row>
    <row r="3219" spans="1:7" ht="16.5" customHeight="1" x14ac:dyDescent="0.2">
      <c r="A3219" s="163" t="s">
        <v>682</v>
      </c>
      <c r="B3219" s="164" t="s">
        <v>683</v>
      </c>
      <c r="C3219" s="606"/>
      <c r="D3219" s="606"/>
      <c r="E3219" s="608"/>
      <c r="F3219" s="610"/>
      <c r="G3219" s="612"/>
    </row>
    <row r="3220" spans="1:7" ht="16.5" customHeight="1" x14ac:dyDescent="0.2">
      <c r="A3220" s="423"/>
      <c r="B3220" s="418">
        <f>IF(A3220=0,0,VLOOKUP(A3220,Tabla_Indices,2,FALSE))</f>
        <v>0</v>
      </c>
      <c r="C3220" s="424"/>
      <c r="D3220" s="425"/>
      <c r="E3220" s="429"/>
      <c r="F3220" s="430"/>
      <c r="G3220" s="432">
        <f>ROUND(E3220*F3220,2)</f>
        <v>0</v>
      </c>
    </row>
    <row r="3221" spans="1:7" ht="16.5" customHeight="1" x14ac:dyDescent="0.2">
      <c r="A3221" s="423"/>
      <c r="B3221" s="418">
        <f>IF(A3221=0,0,VLOOKUP(A3221,Tabla_Indices,2,FALSE))</f>
        <v>0</v>
      </c>
      <c r="C3221" s="424"/>
      <c r="D3221" s="425"/>
      <c r="E3221" s="435"/>
      <c r="F3221" s="430"/>
      <c r="G3221" s="432">
        <f t="shared" ref="G3221" si="343">ROUND(E3221*F3221,2)</f>
        <v>0</v>
      </c>
    </row>
    <row r="3222" spans="1:7" ht="16.5" customHeight="1" x14ac:dyDescent="0.2">
      <c r="A3222" s="165"/>
      <c r="B3222" s="160"/>
      <c r="C3222" s="160"/>
      <c r="D3222" s="156"/>
      <c r="E3222" s="157"/>
      <c r="F3222" s="166" t="s">
        <v>1707</v>
      </c>
      <c r="G3222" s="436">
        <f>SUBTOTAL(9,G3220:G3221)</f>
        <v>0</v>
      </c>
    </row>
    <row r="3223" spans="1:7" ht="16.5" customHeight="1" thickBot="1" x14ac:dyDescent="0.25">
      <c r="A3223" s="170"/>
      <c r="B3223" s="171"/>
      <c r="C3223" s="172"/>
      <c r="D3223" s="171"/>
      <c r="E3223" s="173"/>
      <c r="F3223" s="174"/>
      <c r="G3223" s="175"/>
    </row>
    <row r="3224" spans="1:7" ht="16.5" customHeight="1" thickBot="1" x14ac:dyDescent="0.25">
      <c r="A3224" s="202">
        <f>B3157</f>
        <v>43</v>
      </c>
      <c r="B3224" s="201">
        <f>C3157</f>
        <v>0</v>
      </c>
      <c r="C3224" s="225"/>
      <c r="D3224" s="225" t="s">
        <v>38</v>
      </c>
      <c r="E3224" s="226"/>
      <c r="F3224" s="437" t="str">
        <f>CONCATENATE("$/",G3157)</f>
        <v>$/0</v>
      </c>
      <c r="G3224" s="438">
        <f>SUBTOTAL(9,G3180:G3223)</f>
        <v>0</v>
      </c>
    </row>
    <row r="3225" spans="1:7" ht="16.5" customHeight="1" thickTop="1" thickBot="1" x14ac:dyDescent="0.25"/>
    <row r="3226" spans="1:7" ht="16.5" customHeight="1" thickTop="1" x14ac:dyDescent="0.2">
      <c r="A3226" s="613" t="s">
        <v>40</v>
      </c>
      <c r="B3226" s="614"/>
      <c r="C3226" s="614"/>
      <c r="D3226" s="614"/>
      <c r="E3226" s="614"/>
      <c r="F3226" s="614"/>
      <c r="G3226" s="615"/>
    </row>
    <row r="3227" spans="1:7" ht="16.5" customHeight="1" x14ac:dyDescent="0.2">
      <c r="A3227" s="146" t="s">
        <v>819</v>
      </c>
      <c r="B3227" s="147" t="str">
        <f>Comitente</f>
        <v>DIRECCIÓN PROVINCIAL DE VIALIDAD</v>
      </c>
      <c r="C3227" s="148"/>
      <c r="D3227" s="223"/>
      <c r="E3227" s="223"/>
      <c r="F3227" s="150"/>
      <c r="G3227" s="151"/>
    </row>
    <row r="3228" spans="1:7" ht="16.5" customHeight="1" x14ac:dyDescent="0.2">
      <c r="A3228" s="146" t="s">
        <v>820</v>
      </c>
      <c r="B3228" s="147">
        <f>Contratista</f>
        <v>0</v>
      </c>
      <c r="C3228" s="152"/>
      <c r="D3228" s="152"/>
      <c r="E3228" s="152"/>
      <c r="F3228" s="147"/>
      <c r="G3228" s="153"/>
    </row>
    <row r="3229" spans="1:7" ht="16.5" customHeight="1" x14ac:dyDescent="0.2">
      <c r="A3229" s="146" t="s">
        <v>28</v>
      </c>
      <c r="B3229" s="147">
        <f>Obra</f>
        <v>0</v>
      </c>
      <c r="C3229" s="152"/>
      <c r="D3229" s="152"/>
      <c r="E3229" s="152"/>
      <c r="F3229" s="147" t="s">
        <v>41</v>
      </c>
      <c r="G3229" s="153">
        <f>Fecha_Base</f>
        <v>0</v>
      </c>
    </row>
    <row r="3230" spans="1:7" ht="16.5" customHeight="1" x14ac:dyDescent="0.2">
      <c r="A3230" s="154" t="s">
        <v>818</v>
      </c>
      <c r="B3230" s="155">
        <f>Ubicación</f>
        <v>0</v>
      </c>
      <c r="C3230" s="155"/>
      <c r="D3230" s="156"/>
      <c r="E3230" s="157"/>
      <c r="F3230" s="158"/>
      <c r="G3230" s="159"/>
    </row>
    <row r="3231" spans="1:7" ht="16.5" customHeight="1" x14ac:dyDescent="0.2">
      <c r="A3231" s="154" t="s">
        <v>42</v>
      </c>
      <c r="B3231" s="470"/>
      <c r="C3231" s="160" t="str">
        <f>IF(B3231="","",VLOOKUP(B3231,Tabla_CyP,2,FALSE))</f>
        <v/>
      </c>
      <c r="E3231" s="157"/>
      <c r="F3231" s="158"/>
      <c r="G3231" s="159"/>
    </row>
    <row r="3232" spans="1:7" ht="16.5" customHeight="1" x14ac:dyDescent="0.2">
      <c r="A3232" s="154" t="s">
        <v>29</v>
      </c>
      <c r="B3232" s="570">
        <v>44</v>
      </c>
      <c r="C3232" s="160">
        <f>IF(B3232=0,"",VLOOKUP(B3232,Tabla_CyP,2,FALSE))</f>
        <v>0</v>
      </c>
      <c r="D3232" s="156"/>
      <c r="E3232" s="157"/>
      <c r="F3232" s="155" t="s">
        <v>30</v>
      </c>
      <c r="G3232" s="161">
        <f>IF(B3232=0,"",VLOOKUP(B3232,Tabla_CyP,4,FALSE))</f>
        <v>0</v>
      </c>
    </row>
    <row r="3233" spans="1:7" ht="16.5" customHeight="1" x14ac:dyDescent="0.2">
      <c r="A3233" s="154"/>
      <c r="B3233" s="155"/>
      <c r="C3233" s="160"/>
      <c r="D3233" s="156"/>
      <c r="E3233" s="157"/>
      <c r="F3233" s="160"/>
      <c r="G3233" s="162"/>
    </row>
    <row r="3234" spans="1:7" ht="16.5" customHeight="1" x14ac:dyDescent="0.2">
      <c r="A3234" s="412"/>
      <c r="B3234" s="149"/>
      <c r="C3234" s="413" t="s">
        <v>1695</v>
      </c>
      <c r="D3234" s="149"/>
      <c r="E3234" s="149"/>
      <c r="F3234" s="149"/>
      <c r="G3234" s="414"/>
    </row>
    <row r="3235" spans="1:7" ht="16.5" customHeight="1" x14ac:dyDescent="0.2">
      <c r="A3235" s="154"/>
      <c r="B3235" s="215"/>
      <c r="C3235" s="160"/>
      <c r="D3235" s="156"/>
      <c r="E3235" s="157"/>
      <c r="F3235" s="155"/>
      <c r="G3235" s="161"/>
    </row>
    <row r="3236" spans="1:7" ht="16.5" customHeight="1" x14ac:dyDescent="0.2">
      <c r="A3236" s="154"/>
      <c r="B3236" s="215"/>
      <c r="C3236" s="415" t="s">
        <v>1696</v>
      </c>
      <c r="D3236" s="416" t="s">
        <v>32</v>
      </c>
      <c r="E3236" s="416" t="s">
        <v>1697</v>
      </c>
      <c r="F3236" s="416" t="s">
        <v>1698</v>
      </c>
      <c r="G3236" s="417" t="s">
        <v>1699</v>
      </c>
    </row>
    <row r="3237" spans="1:7" ht="16.5" customHeight="1" x14ac:dyDescent="0.2">
      <c r="A3237" s="154"/>
      <c r="B3237" s="215"/>
      <c r="C3237" s="424"/>
      <c r="D3237" s="429"/>
      <c r="E3237" s="467"/>
      <c r="F3237" s="430"/>
      <c r="G3237" s="420">
        <f>ROUND(D3237*F3237,2)</f>
        <v>0</v>
      </c>
    </row>
    <row r="3238" spans="1:7" ht="16.5" customHeight="1" x14ac:dyDescent="0.2">
      <c r="A3238" s="154"/>
      <c r="B3238" s="215"/>
      <c r="C3238" s="424"/>
      <c r="D3238" s="429"/>
      <c r="E3238" s="467"/>
      <c r="F3238" s="430"/>
      <c r="G3238" s="420">
        <f>ROUND(D3238*F3238,2)</f>
        <v>0</v>
      </c>
    </row>
    <row r="3239" spans="1:7" ht="16.5" customHeight="1" x14ac:dyDescent="0.2">
      <c r="A3239" s="154"/>
      <c r="B3239" s="215"/>
      <c r="C3239" s="424"/>
      <c r="D3239" s="429"/>
      <c r="E3239" s="467"/>
      <c r="F3239" s="430"/>
      <c r="G3239" s="420">
        <f>ROUND(D3239*F3239,2)</f>
        <v>0</v>
      </c>
    </row>
    <row r="3240" spans="1:7" ht="16.5" customHeight="1" x14ac:dyDescent="0.2">
      <c r="A3240" s="154"/>
      <c r="B3240" s="215"/>
      <c r="C3240" s="424"/>
      <c r="D3240" s="429"/>
      <c r="E3240" s="467"/>
      <c r="F3240" s="430"/>
      <c r="G3240" s="420">
        <f>ROUND(D3240*F3240,2)</f>
        <v>0</v>
      </c>
    </row>
    <row r="3241" spans="1:7" ht="16.5" customHeight="1" x14ac:dyDescent="0.2">
      <c r="A3241" s="154"/>
      <c r="B3241" s="215"/>
      <c r="C3241" s="424"/>
      <c r="D3241" s="429"/>
      <c r="E3241" s="467"/>
      <c r="F3241" s="430"/>
      <c r="G3241" s="420">
        <f t="shared" ref="G3241:G3246" si="344">ROUND(D3241*F3241,2)</f>
        <v>0</v>
      </c>
    </row>
    <row r="3242" spans="1:7" ht="16.5" customHeight="1" x14ac:dyDescent="0.2">
      <c r="A3242" s="154"/>
      <c r="B3242" s="215"/>
      <c r="C3242" s="424"/>
      <c r="D3242" s="429"/>
      <c r="E3242" s="467"/>
      <c r="F3242" s="430"/>
      <c r="G3242" s="420">
        <f t="shared" si="344"/>
        <v>0</v>
      </c>
    </row>
    <row r="3243" spans="1:7" ht="16.5" customHeight="1" x14ac:dyDescent="0.2">
      <c r="A3243" s="154"/>
      <c r="B3243" s="215"/>
      <c r="C3243" s="424"/>
      <c r="D3243" s="429"/>
      <c r="E3243" s="467"/>
      <c r="F3243" s="430"/>
      <c r="G3243" s="420">
        <f t="shared" si="344"/>
        <v>0</v>
      </c>
    </row>
    <row r="3244" spans="1:7" ht="16.5" customHeight="1" x14ac:dyDescent="0.2">
      <c r="A3244" s="154"/>
      <c r="B3244" s="215"/>
      <c r="C3244" s="424"/>
      <c r="D3244" s="429"/>
      <c r="E3244" s="467"/>
      <c r="F3244" s="430"/>
      <c r="G3244" s="420">
        <f t="shared" si="344"/>
        <v>0</v>
      </c>
    </row>
    <row r="3245" spans="1:7" ht="16.5" customHeight="1" x14ac:dyDescent="0.2">
      <c r="A3245" s="154"/>
      <c r="B3245" s="215"/>
      <c r="C3245" s="424"/>
      <c r="D3245" s="429"/>
      <c r="E3245" s="467"/>
      <c r="F3245" s="430"/>
      <c r="G3245" s="420">
        <f t="shared" si="344"/>
        <v>0</v>
      </c>
    </row>
    <row r="3246" spans="1:7" ht="16.5" customHeight="1" x14ac:dyDescent="0.2">
      <c r="A3246" s="154"/>
      <c r="B3246" s="215"/>
      <c r="C3246" s="424"/>
      <c r="D3246" s="429"/>
      <c r="E3246" s="467"/>
      <c r="F3246" s="430"/>
      <c r="G3246" s="420">
        <f t="shared" si="344"/>
        <v>0</v>
      </c>
    </row>
    <row r="3247" spans="1:7" ht="16.5" customHeight="1" thickBot="1" x14ac:dyDescent="0.25">
      <c r="A3247" s="154"/>
      <c r="B3247" s="215"/>
      <c r="C3247" s="160"/>
      <c r="E3247" s="222"/>
      <c r="F3247" s="155"/>
      <c r="G3247" s="161"/>
    </row>
    <row r="3248" spans="1:7" ht="16.5" customHeight="1" thickBot="1" x14ac:dyDescent="0.25">
      <c r="A3248" s="154"/>
      <c r="C3248" s="421" t="s">
        <v>1700</v>
      </c>
      <c r="E3248" s="222">
        <f>SUMPRODUCT(D3237:D3246,E3237:E3246)</f>
        <v>0</v>
      </c>
      <c r="F3248" s="155" t="s">
        <v>1701</v>
      </c>
      <c r="G3248" s="422">
        <f>SUM(G3237:G3246)</f>
        <v>0</v>
      </c>
    </row>
    <row r="3249" spans="1:7" ht="16.5" customHeight="1" x14ac:dyDescent="0.2">
      <c r="A3249" s="154"/>
      <c r="B3249" s="215"/>
      <c r="C3249" s="421"/>
      <c r="D3249" s="222"/>
      <c r="E3249" s="157"/>
      <c r="F3249" s="155"/>
      <c r="G3249" s="224"/>
    </row>
    <row r="3250" spans="1:7" ht="16.5" customHeight="1" x14ac:dyDescent="0.2">
      <c r="A3250" s="154"/>
      <c r="B3250" s="215"/>
      <c r="C3250" s="155" t="s">
        <v>1702</v>
      </c>
      <c r="D3250" s="425"/>
      <c r="E3250" s="559" t="str">
        <f>CONCATENATE(G3232,"/día")</f>
        <v>0/día</v>
      </c>
      <c r="F3250" s="155"/>
      <c r="G3250" s="161"/>
    </row>
    <row r="3251" spans="1:7" ht="16.5" customHeight="1" x14ac:dyDescent="0.2">
      <c r="A3251" s="154"/>
      <c r="B3251" s="215"/>
      <c r="C3251" s="160"/>
      <c r="D3251" s="156"/>
      <c r="E3251" s="157"/>
      <c r="F3251" s="155"/>
      <c r="G3251" s="161"/>
    </row>
    <row r="3252" spans="1:7" ht="16.5" customHeight="1" x14ac:dyDescent="0.2">
      <c r="A3252" s="603" t="s">
        <v>681</v>
      </c>
      <c r="B3252" s="604"/>
      <c r="C3252" s="605" t="s">
        <v>0</v>
      </c>
      <c r="D3252" s="607" t="s">
        <v>1703</v>
      </c>
      <c r="E3252" s="607" t="s">
        <v>1715</v>
      </c>
      <c r="F3252" s="609" t="s">
        <v>1054</v>
      </c>
      <c r="G3252" s="611" t="s">
        <v>34</v>
      </c>
    </row>
    <row r="3253" spans="1:7" ht="16.5" customHeight="1" x14ac:dyDescent="0.2">
      <c r="A3253" s="163" t="s">
        <v>682</v>
      </c>
      <c r="B3253" s="164" t="s">
        <v>683</v>
      </c>
      <c r="C3253" s="606"/>
      <c r="D3253" s="608"/>
      <c r="E3253" s="608"/>
      <c r="F3253" s="610"/>
      <c r="G3253" s="612"/>
    </row>
    <row r="3254" spans="1:7" ht="16.5" customHeight="1" x14ac:dyDescent="0.2">
      <c r="A3254" s="165"/>
      <c r="B3254" s="160"/>
      <c r="C3254" s="167" t="s">
        <v>1704</v>
      </c>
      <c r="D3254" s="157"/>
      <c r="E3254" s="157"/>
      <c r="F3254" s="160"/>
      <c r="G3254" s="168"/>
    </row>
    <row r="3255" spans="1:7" ht="16.5" customHeight="1" x14ac:dyDescent="0.2">
      <c r="A3255" s="578" t="s">
        <v>1806</v>
      </c>
      <c r="B3255" s="418" t="str">
        <f t="shared" ref="B3255:B3264" si="345">IF(A3255=0,0,VLOOKUP(A3255,Tabla_Indices,2,FALSE))</f>
        <v>Equipo - Amortización de equipo</v>
      </c>
      <c r="C3255" s="424" t="s">
        <v>1821</v>
      </c>
      <c r="D3255" s="579">
        <f>C_Amortización_Equipo</f>
        <v>0</v>
      </c>
      <c r="E3255" s="472"/>
      <c r="F3255" s="468">
        <f>IF(C3255="",0,D3250)</f>
        <v>0</v>
      </c>
      <c r="G3255" s="426">
        <f>IF(F3255=0,0,ROUND(E3255/F3255,2))</f>
        <v>0</v>
      </c>
    </row>
    <row r="3256" spans="1:7" ht="16.5" customHeight="1" x14ac:dyDescent="0.2">
      <c r="A3256" s="578" t="s">
        <v>1806</v>
      </c>
      <c r="B3256" s="418" t="str">
        <f t="shared" si="345"/>
        <v>Equipo - Amortización de equipo</v>
      </c>
      <c r="C3256" s="424" t="s">
        <v>1811</v>
      </c>
      <c r="D3256" s="579">
        <f>C_Interés_Equipo</f>
        <v>0</v>
      </c>
      <c r="E3256" s="472"/>
      <c r="F3256" s="468">
        <f>IF(C3256="",0,D3250)</f>
        <v>0</v>
      </c>
      <c r="G3256" s="426">
        <f t="shared" ref="G3256:G3264" si="346">IF(F3256=0,0,ROUND(E3256/F3256,2))</f>
        <v>0</v>
      </c>
    </row>
    <row r="3257" spans="1:7" ht="16.5" customHeight="1" x14ac:dyDescent="0.2">
      <c r="A3257" s="578" t="s">
        <v>1807</v>
      </c>
      <c r="B3257" s="418" t="str">
        <f t="shared" si="345"/>
        <v xml:space="preserve">Accesorios y repuestos para máquinas de uso especial                 </v>
      </c>
      <c r="C3257" s="428" t="s">
        <v>1721</v>
      </c>
      <c r="D3257" s="579">
        <f>C_Reparaciones_Repuestos_Equipos</f>
        <v>0</v>
      </c>
      <c r="E3257" s="472"/>
      <c r="F3257" s="468">
        <f>IF(C3257="",0,D3250)</f>
        <v>0</v>
      </c>
      <c r="G3257" s="426">
        <f t="shared" si="346"/>
        <v>0</v>
      </c>
    </row>
    <row r="3258" spans="1:7" ht="16.5" customHeight="1" x14ac:dyDescent="0.2">
      <c r="A3258" s="578" t="s">
        <v>1809</v>
      </c>
      <c r="B3258" s="418" t="str">
        <f t="shared" si="345"/>
        <v xml:space="preserve">Gas oil                                                                </v>
      </c>
      <c r="C3258" s="428" t="s">
        <v>982</v>
      </c>
      <c r="D3258" s="579">
        <f>C_Combustible_Equipos</f>
        <v>0</v>
      </c>
      <c r="E3258" s="472"/>
      <c r="F3258" s="468">
        <f>IF(C3258="",0,D3250)</f>
        <v>0</v>
      </c>
      <c r="G3258" s="426">
        <f t="shared" si="346"/>
        <v>0</v>
      </c>
    </row>
    <row r="3259" spans="1:7" ht="16.5" customHeight="1" x14ac:dyDescent="0.2">
      <c r="A3259" s="578" t="s">
        <v>1810</v>
      </c>
      <c r="B3259" s="418" t="str">
        <f t="shared" si="345"/>
        <v xml:space="preserve">Aceites lubricantes                                                    </v>
      </c>
      <c r="C3259" s="428" t="s">
        <v>1808</v>
      </c>
      <c r="D3259" s="579">
        <f>C_Lubricantes_Equipos</f>
        <v>0</v>
      </c>
      <c r="E3259" s="472"/>
      <c r="F3259" s="468">
        <f>IF(C3259="",0,D3250)</f>
        <v>0</v>
      </c>
      <c r="G3259" s="426">
        <f t="shared" si="346"/>
        <v>0</v>
      </c>
    </row>
    <row r="3260" spans="1:7" ht="16.5" customHeight="1" x14ac:dyDescent="0.2">
      <c r="A3260" s="578"/>
      <c r="B3260" s="418">
        <f t="shared" si="345"/>
        <v>0</v>
      </c>
      <c r="C3260" s="428"/>
      <c r="D3260" s="471"/>
      <c r="E3260" s="430"/>
      <c r="F3260" s="468">
        <f>IF(C3260="",0,D3250)</f>
        <v>0</v>
      </c>
      <c r="G3260" s="426">
        <f t="shared" si="346"/>
        <v>0</v>
      </c>
    </row>
    <row r="3261" spans="1:7" ht="16.5" customHeight="1" x14ac:dyDescent="0.2">
      <c r="A3261" s="578"/>
      <c r="B3261" s="418">
        <f t="shared" si="345"/>
        <v>0</v>
      </c>
      <c r="C3261" s="428"/>
      <c r="D3261" s="425"/>
      <c r="E3261" s="471"/>
      <c r="F3261" s="468">
        <f>IF(C3261="",0,D3250)</f>
        <v>0</v>
      </c>
      <c r="G3261" s="426">
        <f t="shared" si="346"/>
        <v>0</v>
      </c>
    </row>
    <row r="3262" spans="1:7" ht="16.5" customHeight="1" x14ac:dyDescent="0.2">
      <c r="A3262" s="578"/>
      <c r="B3262" s="418">
        <f t="shared" si="345"/>
        <v>0</v>
      </c>
      <c r="C3262" s="428"/>
      <c r="D3262" s="425"/>
      <c r="E3262" s="471"/>
      <c r="F3262" s="468">
        <f>IF(C3262="",0,D3250)</f>
        <v>0</v>
      </c>
      <c r="G3262" s="426">
        <f t="shared" si="346"/>
        <v>0</v>
      </c>
    </row>
    <row r="3263" spans="1:7" ht="16.5" customHeight="1" x14ac:dyDescent="0.2">
      <c r="A3263" s="578"/>
      <c r="B3263" s="418">
        <f t="shared" si="345"/>
        <v>0</v>
      </c>
      <c r="C3263" s="428"/>
      <c r="D3263" s="425"/>
      <c r="E3263" s="429"/>
      <c r="F3263" s="468">
        <f>IF(C3263="",0,D3250)</f>
        <v>0</v>
      </c>
      <c r="G3263" s="426">
        <f t="shared" si="346"/>
        <v>0</v>
      </c>
    </row>
    <row r="3264" spans="1:7" ht="16.5" customHeight="1" x14ac:dyDescent="0.2">
      <c r="A3264" s="578"/>
      <c r="B3264" s="418">
        <f t="shared" si="345"/>
        <v>0</v>
      </c>
      <c r="C3264" s="424"/>
      <c r="D3264" s="425"/>
      <c r="E3264" s="429"/>
      <c r="F3264" s="468">
        <f>IF(C3264="",0,D3250)</f>
        <v>0</v>
      </c>
      <c r="G3264" s="426">
        <f t="shared" si="346"/>
        <v>0</v>
      </c>
    </row>
    <row r="3265" spans="1:7" ht="16.5" customHeight="1" x14ac:dyDescent="0.2">
      <c r="A3265" s="169"/>
      <c r="B3265" s="156"/>
      <c r="C3265" s="160"/>
      <c r="D3265" s="156"/>
      <c r="E3265" s="157"/>
      <c r="F3265" s="166" t="s">
        <v>35</v>
      </c>
      <c r="G3265" s="431">
        <f>SUBTOTAL(9,G3255:G3264)</f>
        <v>0</v>
      </c>
    </row>
    <row r="3266" spans="1:7" ht="16.5" customHeight="1" x14ac:dyDescent="0.2">
      <c r="A3266" s="165"/>
      <c r="B3266" s="160"/>
      <c r="C3266" s="167" t="s">
        <v>821</v>
      </c>
      <c r="D3266" s="156"/>
      <c r="E3266" s="157"/>
      <c r="F3266" s="158"/>
      <c r="G3266" s="168"/>
    </row>
    <row r="3267" spans="1:7" ht="16.5" customHeight="1" x14ac:dyDescent="0.2">
      <c r="A3267" s="603" t="s">
        <v>681</v>
      </c>
      <c r="B3267" s="604"/>
      <c r="C3267" s="605" t="s">
        <v>0</v>
      </c>
      <c r="D3267" s="607" t="s">
        <v>32</v>
      </c>
      <c r="E3267" s="607" t="s">
        <v>1715</v>
      </c>
      <c r="F3267" s="609" t="s">
        <v>1054</v>
      </c>
      <c r="G3267" s="611" t="s">
        <v>34</v>
      </c>
    </row>
    <row r="3268" spans="1:7" ht="16.5" customHeight="1" x14ac:dyDescent="0.2">
      <c r="A3268" s="163" t="s">
        <v>682</v>
      </c>
      <c r="B3268" s="164" t="s">
        <v>683</v>
      </c>
      <c r="C3268" s="606"/>
      <c r="D3268" s="608"/>
      <c r="E3268" s="608"/>
      <c r="F3268" s="610"/>
      <c r="G3268" s="612"/>
    </row>
    <row r="3269" spans="1:7" ht="16.5" customHeight="1" x14ac:dyDescent="0.2">
      <c r="A3269" s="423" t="s">
        <v>1822</v>
      </c>
      <c r="B3269" s="418" t="str">
        <f t="shared" ref="B3269:B3275" si="347">IF(A3269=0,0,VLOOKUP(A3269,Tabla_Indices,2,FALSE))</f>
        <v>Oficial Especializado</v>
      </c>
      <c r="C3269" s="427" t="s">
        <v>1723</v>
      </c>
      <c r="D3269" s="425"/>
      <c r="E3269" s="429"/>
      <c r="F3269" s="419">
        <f>D3250</f>
        <v>0</v>
      </c>
      <c r="G3269" s="432">
        <f>IF(F3269=0,0,ROUND(D3269*E3269/F3269,2))</f>
        <v>0</v>
      </c>
    </row>
    <row r="3270" spans="1:7" ht="16.5" customHeight="1" x14ac:dyDescent="0.2">
      <c r="A3270" s="423" t="s">
        <v>1823</v>
      </c>
      <c r="B3270" s="418" t="str">
        <f t="shared" si="347"/>
        <v xml:space="preserve">Oficial </v>
      </c>
      <c r="C3270" s="424" t="s">
        <v>1724</v>
      </c>
      <c r="D3270" s="425"/>
      <c r="E3270" s="429"/>
      <c r="F3270" s="419">
        <f>D3250</f>
        <v>0</v>
      </c>
      <c r="G3270" s="432">
        <f t="shared" ref="G3270:G3275" si="348">IF(F3270=0,0,ROUND(D3270*E3270/F3270,2))</f>
        <v>0</v>
      </c>
    </row>
    <row r="3271" spans="1:7" ht="16.5" customHeight="1" x14ac:dyDescent="0.2">
      <c r="A3271" s="423" t="s">
        <v>1824</v>
      </c>
      <c r="B3271" s="418" t="str">
        <f t="shared" si="347"/>
        <v>Ayudante</v>
      </c>
      <c r="C3271" s="424" t="s">
        <v>1725</v>
      </c>
      <c r="D3271" s="425"/>
      <c r="E3271" s="429"/>
      <c r="F3271" s="419">
        <f>D3250</f>
        <v>0</v>
      </c>
      <c r="G3271" s="432">
        <f t="shared" si="348"/>
        <v>0</v>
      </c>
    </row>
    <row r="3272" spans="1:7" ht="16.5" customHeight="1" x14ac:dyDescent="0.2">
      <c r="A3272" s="423" t="s">
        <v>1824</v>
      </c>
      <c r="B3272" s="418" t="str">
        <f t="shared" si="347"/>
        <v>Ayudante</v>
      </c>
      <c r="C3272" s="424" t="s">
        <v>825</v>
      </c>
      <c r="D3272" s="425"/>
      <c r="E3272" s="429"/>
      <c r="F3272" s="419">
        <f>D3250</f>
        <v>0</v>
      </c>
      <c r="G3272" s="432">
        <f t="shared" si="348"/>
        <v>0</v>
      </c>
    </row>
    <row r="3273" spans="1:7" ht="16.5" customHeight="1" x14ac:dyDescent="0.2">
      <c r="A3273" s="423"/>
      <c r="B3273" s="418">
        <f t="shared" si="347"/>
        <v>0</v>
      </c>
      <c r="C3273" s="424"/>
      <c r="D3273" s="425"/>
      <c r="E3273" s="429"/>
      <c r="F3273" s="419"/>
      <c r="G3273" s="432">
        <f t="shared" si="348"/>
        <v>0</v>
      </c>
    </row>
    <row r="3274" spans="1:7" ht="16.5" customHeight="1" x14ac:dyDescent="0.2">
      <c r="A3274" s="423" t="s">
        <v>1825</v>
      </c>
      <c r="B3274" s="418" t="str">
        <f t="shared" si="347"/>
        <v>Sereno</v>
      </c>
      <c r="C3274" s="424" t="s">
        <v>1726</v>
      </c>
      <c r="D3274" s="433"/>
      <c r="E3274" s="571"/>
      <c r="F3274" s="419">
        <f>D3250</f>
        <v>0</v>
      </c>
      <c r="G3274" s="432">
        <f t="shared" si="348"/>
        <v>0</v>
      </c>
    </row>
    <row r="3275" spans="1:7" ht="16.5" customHeight="1" x14ac:dyDescent="0.2">
      <c r="A3275" s="423"/>
      <c r="B3275" s="418">
        <f t="shared" si="347"/>
        <v>0</v>
      </c>
      <c r="C3275" s="418"/>
      <c r="D3275" s="469"/>
      <c r="E3275" s="419"/>
      <c r="F3275" s="419">
        <f>D3250</f>
        <v>0</v>
      </c>
      <c r="G3275" s="432">
        <f t="shared" si="348"/>
        <v>0</v>
      </c>
    </row>
    <row r="3276" spans="1:7" ht="16.5" customHeight="1" x14ac:dyDescent="0.2">
      <c r="A3276" s="169"/>
      <c r="B3276" s="156"/>
      <c r="C3276" s="160"/>
      <c r="D3276" s="156"/>
      <c r="E3276" s="157"/>
      <c r="F3276" s="166" t="s">
        <v>36</v>
      </c>
      <c r="G3276" s="434">
        <f>SUBTOTAL(9,G3269:G3275)</f>
        <v>0</v>
      </c>
    </row>
    <row r="3277" spans="1:7" ht="16.5" customHeight="1" x14ac:dyDescent="0.2">
      <c r="A3277" s="165"/>
      <c r="B3277" s="160"/>
      <c r="C3277" s="167" t="s">
        <v>1705</v>
      </c>
      <c r="D3277" s="156"/>
      <c r="E3277" s="157"/>
      <c r="F3277" s="158"/>
      <c r="G3277" s="168"/>
    </row>
    <row r="3278" spans="1:7" ht="16.5" customHeight="1" x14ac:dyDescent="0.2">
      <c r="A3278" s="603" t="s">
        <v>681</v>
      </c>
      <c r="B3278" s="604"/>
      <c r="C3278" s="605" t="s">
        <v>0</v>
      </c>
      <c r="D3278" s="605" t="s">
        <v>31</v>
      </c>
      <c r="E3278" s="607" t="s">
        <v>32</v>
      </c>
      <c r="F3278" s="609" t="s">
        <v>33</v>
      </c>
      <c r="G3278" s="611" t="s">
        <v>34</v>
      </c>
    </row>
    <row r="3279" spans="1:7" ht="16.5" customHeight="1" x14ac:dyDescent="0.2">
      <c r="A3279" s="163" t="s">
        <v>682</v>
      </c>
      <c r="B3279" s="164" t="s">
        <v>683</v>
      </c>
      <c r="C3279" s="606"/>
      <c r="D3279" s="606"/>
      <c r="E3279" s="608"/>
      <c r="F3279" s="610"/>
      <c r="G3279" s="612"/>
    </row>
    <row r="3280" spans="1:7" ht="16.5" customHeight="1" x14ac:dyDescent="0.2">
      <c r="A3280" s="423"/>
      <c r="B3280" s="418">
        <f t="shared" ref="B3280:B3290" si="349">IF(A3280=0,0,VLOOKUP(A3280,Tabla_Indices,2,FALSE))</f>
        <v>0</v>
      </c>
      <c r="C3280" s="424"/>
      <c r="D3280" s="425"/>
      <c r="E3280" s="429"/>
      <c r="F3280" s="430"/>
      <c r="G3280" s="432">
        <f>ROUND(E3280*F3280,2)</f>
        <v>0</v>
      </c>
    </row>
    <row r="3281" spans="1:7" ht="16.5" customHeight="1" x14ac:dyDescent="0.2">
      <c r="A3281" s="423"/>
      <c r="B3281" s="418">
        <f t="shared" si="349"/>
        <v>0</v>
      </c>
      <c r="C3281" s="424"/>
      <c r="D3281" s="425"/>
      <c r="E3281" s="429"/>
      <c r="F3281" s="430"/>
      <c r="G3281" s="432">
        <f t="shared" ref="G3281:G3290" si="350">ROUND(E3281*F3281,2)</f>
        <v>0</v>
      </c>
    </row>
    <row r="3282" spans="1:7" ht="16.5" customHeight="1" x14ac:dyDescent="0.2">
      <c r="A3282" s="423"/>
      <c r="B3282" s="418">
        <f t="shared" si="349"/>
        <v>0</v>
      </c>
      <c r="C3282" s="424"/>
      <c r="D3282" s="425"/>
      <c r="E3282" s="429"/>
      <c r="F3282" s="430"/>
      <c r="G3282" s="432">
        <f t="shared" si="350"/>
        <v>0</v>
      </c>
    </row>
    <row r="3283" spans="1:7" ht="16.5" customHeight="1" x14ac:dyDescent="0.2">
      <c r="A3283" s="423"/>
      <c r="B3283" s="418">
        <f t="shared" si="349"/>
        <v>0</v>
      </c>
      <c r="C3283" s="424"/>
      <c r="D3283" s="425"/>
      <c r="E3283" s="429"/>
      <c r="F3283" s="430"/>
      <c r="G3283" s="432">
        <f t="shared" si="350"/>
        <v>0</v>
      </c>
    </row>
    <row r="3284" spans="1:7" ht="16.5" customHeight="1" x14ac:dyDescent="0.2">
      <c r="A3284" s="423"/>
      <c r="B3284" s="418">
        <f t="shared" si="349"/>
        <v>0</v>
      </c>
      <c r="C3284" s="424"/>
      <c r="D3284" s="425"/>
      <c r="E3284" s="429"/>
      <c r="F3284" s="430"/>
      <c r="G3284" s="432">
        <f t="shared" si="350"/>
        <v>0</v>
      </c>
    </row>
    <row r="3285" spans="1:7" ht="16.5" customHeight="1" x14ac:dyDescent="0.2">
      <c r="A3285" s="423"/>
      <c r="B3285" s="418">
        <f t="shared" si="349"/>
        <v>0</v>
      </c>
      <c r="C3285" s="424"/>
      <c r="D3285" s="425"/>
      <c r="E3285" s="435"/>
      <c r="F3285" s="430"/>
      <c r="G3285" s="432">
        <f t="shared" si="350"/>
        <v>0</v>
      </c>
    </row>
    <row r="3286" spans="1:7" ht="16.5" customHeight="1" x14ac:dyDescent="0.2">
      <c r="A3286" s="423"/>
      <c r="B3286" s="418">
        <f t="shared" si="349"/>
        <v>0</v>
      </c>
      <c r="C3286" s="424"/>
      <c r="D3286" s="425"/>
      <c r="E3286" s="429"/>
      <c r="F3286" s="430"/>
      <c r="G3286" s="432">
        <f t="shared" si="350"/>
        <v>0</v>
      </c>
    </row>
    <row r="3287" spans="1:7" ht="16.5" customHeight="1" x14ac:dyDescent="0.2">
      <c r="A3287" s="423"/>
      <c r="B3287" s="418">
        <f t="shared" si="349"/>
        <v>0</v>
      </c>
      <c r="C3287" s="424"/>
      <c r="D3287" s="425"/>
      <c r="E3287" s="429"/>
      <c r="F3287" s="430"/>
      <c r="G3287" s="432">
        <f t="shared" si="350"/>
        <v>0</v>
      </c>
    </row>
    <row r="3288" spans="1:7" ht="16.5" customHeight="1" x14ac:dyDescent="0.2">
      <c r="A3288" s="423"/>
      <c r="B3288" s="418">
        <f t="shared" si="349"/>
        <v>0</v>
      </c>
      <c r="C3288" s="424"/>
      <c r="D3288" s="425"/>
      <c r="E3288" s="429"/>
      <c r="F3288" s="430"/>
      <c r="G3288" s="432">
        <f t="shared" si="350"/>
        <v>0</v>
      </c>
    </row>
    <row r="3289" spans="1:7" ht="16.5" customHeight="1" x14ac:dyDescent="0.2">
      <c r="A3289" s="423"/>
      <c r="B3289" s="418">
        <f t="shared" si="349"/>
        <v>0</v>
      </c>
      <c r="C3289" s="424"/>
      <c r="D3289" s="425"/>
      <c r="E3289" s="429"/>
      <c r="F3289" s="430"/>
      <c r="G3289" s="432">
        <f t="shared" si="350"/>
        <v>0</v>
      </c>
    </row>
    <row r="3290" spans="1:7" ht="16.5" customHeight="1" x14ac:dyDescent="0.2">
      <c r="A3290" s="423"/>
      <c r="B3290" s="418">
        <f t="shared" si="349"/>
        <v>0</v>
      </c>
      <c r="C3290" s="424"/>
      <c r="D3290" s="425"/>
      <c r="E3290" s="429"/>
      <c r="F3290" s="430"/>
      <c r="G3290" s="432">
        <f t="shared" si="350"/>
        <v>0</v>
      </c>
    </row>
    <row r="3291" spans="1:7" ht="16.5" customHeight="1" x14ac:dyDescent="0.2">
      <c r="A3291" s="165"/>
      <c r="B3291" s="160"/>
      <c r="C3291" s="160"/>
      <c r="D3291" s="156"/>
      <c r="E3291" s="157"/>
      <c r="F3291" s="166" t="s">
        <v>37</v>
      </c>
      <c r="G3291" s="436">
        <f>SUBTOTAL(9,G3280:G3290)</f>
        <v>0</v>
      </c>
    </row>
    <row r="3292" spans="1:7" ht="16.5" customHeight="1" x14ac:dyDescent="0.2">
      <c r="A3292" s="165"/>
      <c r="B3292" s="160"/>
      <c r="C3292" s="167" t="s">
        <v>1706</v>
      </c>
      <c r="D3292" s="156"/>
      <c r="E3292" s="157"/>
      <c r="F3292" s="158"/>
      <c r="G3292" s="168"/>
    </row>
    <row r="3293" spans="1:7" ht="16.5" customHeight="1" x14ac:dyDescent="0.2">
      <c r="A3293" s="603" t="s">
        <v>681</v>
      </c>
      <c r="B3293" s="604"/>
      <c r="C3293" s="605" t="s">
        <v>0</v>
      </c>
      <c r="D3293" s="605" t="s">
        <v>31</v>
      </c>
      <c r="E3293" s="607" t="s">
        <v>32</v>
      </c>
      <c r="F3293" s="609" t="s">
        <v>33</v>
      </c>
      <c r="G3293" s="611" t="s">
        <v>34</v>
      </c>
    </row>
    <row r="3294" spans="1:7" ht="16.5" customHeight="1" x14ac:dyDescent="0.2">
      <c r="A3294" s="163" t="s">
        <v>682</v>
      </c>
      <c r="B3294" s="164" t="s">
        <v>683</v>
      </c>
      <c r="C3294" s="606"/>
      <c r="D3294" s="606"/>
      <c r="E3294" s="608"/>
      <c r="F3294" s="610"/>
      <c r="G3294" s="612"/>
    </row>
    <row r="3295" spans="1:7" ht="16.5" customHeight="1" x14ac:dyDescent="0.2">
      <c r="A3295" s="423"/>
      <c r="B3295" s="418">
        <f>IF(A3295=0,0,VLOOKUP(A3295,Tabla_Indices,2,FALSE))</f>
        <v>0</v>
      </c>
      <c r="C3295" s="424"/>
      <c r="D3295" s="425"/>
      <c r="E3295" s="429"/>
      <c r="F3295" s="430"/>
      <c r="G3295" s="432">
        <f>ROUND(E3295*F3295,2)</f>
        <v>0</v>
      </c>
    </row>
    <row r="3296" spans="1:7" ht="16.5" customHeight="1" x14ac:dyDescent="0.2">
      <c r="A3296" s="423"/>
      <c r="B3296" s="418">
        <f>IF(A3296=0,0,VLOOKUP(A3296,Tabla_Indices,2,FALSE))</f>
        <v>0</v>
      </c>
      <c r="C3296" s="424"/>
      <c r="D3296" s="425"/>
      <c r="E3296" s="435"/>
      <c r="F3296" s="430"/>
      <c r="G3296" s="432">
        <f t="shared" ref="G3296" si="351">ROUND(E3296*F3296,2)</f>
        <v>0</v>
      </c>
    </row>
    <row r="3297" spans="1:7" ht="16.5" customHeight="1" x14ac:dyDescent="0.2">
      <c r="A3297" s="165"/>
      <c r="B3297" s="160"/>
      <c r="C3297" s="160"/>
      <c r="D3297" s="156"/>
      <c r="E3297" s="157"/>
      <c r="F3297" s="166" t="s">
        <v>1707</v>
      </c>
      <c r="G3297" s="436">
        <f>SUBTOTAL(9,G3295:G3296)</f>
        <v>0</v>
      </c>
    </row>
    <row r="3298" spans="1:7" ht="16.5" customHeight="1" thickBot="1" x14ac:dyDescent="0.25">
      <c r="A3298" s="170"/>
      <c r="B3298" s="171"/>
      <c r="C3298" s="172"/>
      <c r="D3298" s="171"/>
      <c r="E3298" s="173"/>
      <c r="F3298" s="174"/>
      <c r="G3298" s="175"/>
    </row>
    <row r="3299" spans="1:7" ht="16.5" customHeight="1" thickBot="1" x14ac:dyDescent="0.25">
      <c r="A3299" s="202">
        <f>B3232</f>
        <v>44</v>
      </c>
      <c r="B3299" s="201">
        <f>C3232</f>
        <v>0</v>
      </c>
      <c r="C3299" s="225"/>
      <c r="D3299" s="225" t="s">
        <v>38</v>
      </c>
      <c r="E3299" s="226"/>
      <c r="F3299" s="437" t="str">
        <f>CONCATENATE("$/",G3232)</f>
        <v>$/0</v>
      </c>
      <c r="G3299" s="438">
        <f>SUBTOTAL(9,G3255:G3298)</f>
        <v>0</v>
      </c>
    </row>
    <row r="3300" spans="1:7" ht="16.5" customHeight="1" thickTop="1" thickBot="1" x14ac:dyDescent="0.25"/>
    <row r="3301" spans="1:7" ht="16.5" customHeight="1" thickTop="1" x14ac:dyDescent="0.2">
      <c r="A3301" s="613" t="s">
        <v>40</v>
      </c>
      <c r="B3301" s="614"/>
      <c r="C3301" s="614"/>
      <c r="D3301" s="614"/>
      <c r="E3301" s="614"/>
      <c r="F3301" s="614"/>
      <c r="G3301" s="615"/>
    </row>
    <row r="3302" spans="1:7" ht="16.5" customHeight="1" x14ac:dyDescent="0.2">
      <c r="A3302" s="146" t="s">
        <v>819</v>
      </c>
      <c r="B3302" s="147" t="str">
        <f>Comitente</f>
        <v>DIRECCIÓN PROVINCIAL DE VIALIDAD</v>
      </c>
      <c r="C3302" s="148"/>
      <c r="D3302" s="223"/>
      <c r="E3302" s="223"/>
      <c r="F3302" s="150"/>
      <c r="G3302" s="151"/>
    </row>
    <row r="3303" spans="1:7" ht="16.5" customHeight="1" x14ac:dyDescent="0.2">
      <c r="A3303" s="146" t="s">
        <v>820</v>
      </c>
      <c r="B3303" s="147">
        <f>Contratista</f>
        <v>0</v>
      </c>
      <c r="C3303" s="152"/>
      <c r="D3303" s="152"/>
      <c r="E3303" s="152"/>
      <c r="F3303" s="147"/>
      <c r="G3303" s="153"/>
    </row>
    <row r="3304" spans="1:7" ht="16.5" customHeight="1" x14ac:dyDescent="0.2">
      <c r="A3304" s="146" t="s">
        <v>28</v>
      </c>
      <c r="B3304" s="147">
        <f>Obra</f>
        <v>0</v>
      </c>
      <c r="C3304" s="152"/>
      <c r="D3304" s="152"/>
      <c r="E3304" s="152"/>
      <c r="F3304" s="147" t="s">
        <v>41</v>
      </c>
      <c r="G3304" s="153">
        <f>Fecha_Base</f>
        <v>0</v>
      </c>
    </row>
    <row r="3305" spans="1:7" ht="16.5" customHeight="1" x14ac:dyDescent="0.2">
      <c r="A3305" s="154" t="s">
        <v>818</v>
      </c>
      <c r="B3305" s="155">
        <f>Ubicación</f>
        <v>0</v>
      </c>
      <c r="C3305" s="155"/>
      <c r="D3305" s="156"/>
      <c r="E3305" s="157"/>
      <c r="F3305" s="158"/>
      <c r="G3305" s="159"/>
    </row>
    <row r="3306" spans="1:7" ht="16.5" customHeight="1" x14ac:dyDescent="0.2">
      <c r="A3306" s="154" t="s">
        <v>42</v>
      </c>
      <c r="B3306" s="470"/>
      <c r="C3306" s="160" t="str">
        <f>IF(B3306="","",VLOOKUP(B3306,Tabla_CyP,2,FALSE))</f>
        <v/>
      </c>
      <c r="E3306" s="157"/>
      <c r="F3306" s="158"/>
      <c r="G3306" s="159"/>
    </row>
    <row r="3307" spans="1:7" ht="16.5" customHeight="1" x14ac:dyDescent="0.2">
      <c r="A3307" s="154" t="s">
        <v>29</v>
      </c>
      <c r="B3307" s="570">
        <v>45</v>
      </c>
      <c r="C3307" s="160">
        <f>IF(B3307=0,"",VLOOKUP(B3307,Tabla_CyP,2,FALSE))</f>
        <v>0</v>
      </c>
      <c r="D3307" s="156"/>
      <c r="E3307" s="157"/>
      <c r="F3307" s="155" t="s">
        <v>30</v>
      </c>
      <c r="G3307" s="161">
        <f>IF(B3307=0,"",VLOOKUP(B3307,Tabla_CyP,4,FALSE))</f>
        <v>0</v>
      </c>
    </row>
    <row r="3308" spans="1:7" ht="16.5" customHeight="1" x14ac:dyDescent="0.2">
      <c r="A3308" s="154"/>
      <c r="B3308" s="155"/>
      <c r="C3308" s="160"/>
      <c r="D3308" s="156"/>
      <c r="E3308" s="157"/>
      <c r="F3308" s="160"/>
      <c r="G3308" s="162"/>
    </row>
    <row r="3309" spans="1:7" ht="16.5" customHeight="1" x14ac:dyDescent="0.2">
      <c r="A3309" s="412"/>
      <c r="B3309" s="149"/>
      <c r="C3309" s="413" t="s">
        <v>1695</v>
      </c>
      <c r="D3309" s="149"/>
      <c r="E3309" s="149"/>
      <c r="F3309" s="149"/>
      <c r="G3309" s="414"/>
    </row>
    <row r="3310" spans="1:7" ht="16.5" customHeight="1" x14ac:dyDescent="0.2">
      <c r="A3310" s="154"/>
      <c r="B3310" s="215"/>
      <c r="C3310" s="160"/>
      <c r="D3310" s="156"/>
      <c r="E3310" s="157"/>
      <c r="F3310" s="155"/>
      <c r="G3310" s="161"/>
    </row>
    <row r="3311" spans="1:7" ht="16.5" customHeight="1" x14ac:dyDescent="0.2">
      <c r="A3311" s="154"/>
      <c r="B3311" s="215"/>
      <c r="C3311" s="415" t="s">
        <v>1696</v>
      </c>
      <c r="D3311" s="416" t="s">
        <v>32</v>
      </c>
      <c r="E3311" s="416" t="s">
        <v>1697</v>
      </c>
      <c r="F3311" s="416" t="s">
        <v>1698</v>
      </c>
      <c r="G3311" s="417" t="s">
        <v>1699</v>
      </c>
    </row>
    <row r="3312" spans="1:7" ht="16.5" customHeight="1" x14ac:dyDescent="0.2">
      <c r="A3312" s="154"/>
      <c r="B3312" s="215"/>
      <c r="C3312" s="424"/>
      <c r="D3312" s="429"/>
      <c r="E3312" s="467"/>
      <c r="F3312" s="430"/>
      <c r="G3312" s="420">
        <f>ROUND(D3312*F3312,2)</f>
        <v>0</v>
      </c>
    </row>
    <row r="3313" spans="1:7" ht="16.5" customHeight="1" x14ac:dyDescent="0.2">
      <c r="A3313" s="154"/>
      <c r="B3313" s="215"/>
      <c r="C3313" s="424"/>
      <c r="D3313" s="429"/>
      <c r="E3313" s="467"/>
      <c r="F3313" s="430"/>
      <c r="G3313" s="420">
        <f>ROUND(D3313*F3313,2)</f>
        <v>0</v>
      </c>
    </row>
    <row r="3314" spans="1:7" ht="16.5" customHeight="1" x14ac:dyDescent="0.2">
      <c r="A3314" s="154"/>
      <c r="B3314" s="215"/>
      <c r="C3314" s="424"/>
      <c r="D3314" s="429"/>
      <c r="E3314" s="467"/>
      <c r="F3314" s="430"/>
      <c r="G3314" s="420">
        <f>ROUND(D3314*F3314,2)</f>
        <v>0</v>
      </c>
    </row>
    <row r="3315" spans="1:7" ht="16.5" customHeight="1" x14ac:dyDescent="0.2">
      <c r="A3315" s="154"/>
      <c r="B3315" s="215"/>
      <c r="C3315" s="424"/>
      <c r="D3315" s="429"/>
      <c r="E3315" s="467"/>
      <c r="F3315" s="430"/>
      <c r="G3315" s="420">
        <f>ROUND(D3315*F3315,2)</f>
        <v>0</v>
      </c>
    </row>
    <row r="3316" spans="1:7" ht="16.5" customHeight="1" x14ac:dyDescent="0.2">
      <c r="A3316" s="154"/>
      <c r="B3316" s="215"/>
      <c r="C3316" s="424"/>
      <c r="D3316" s="429"/>
      <c r="E3316" s="467"/>
      <c r="F3316" s="430"/>
      <c r="G3316" s="420">
        <f t="shared" ref="G3316:G3321" si="352">ROUND(D3316*F3316,2)</f>
        <v>0</v>
      </c>
    </row>
    <row r="3317" spans="1:7" ht="16.5" customHeight="1" x14ac:dyDescent="0.2">
      <c r="A3317" s="154"/>
      <c r="B3317" s="215"/>
      <c r="C3317" s="424"/>
      <c r="D3317" s="429"/>
      <c r="E3317" s="467"/>
      <c r="F3317" s="430"/>
      <c r="G3317" s="420">
        <f t="shared" si="352"/>
        <v>0</v>
      </c>
    </row>
    <row r="3318" spans="1:7" ht="16.5" customHeight="1" x14ac:dyDescent="0.2">
      <c r="A3318" s="154"/>
      <c r="B3318" s="215"/>
      <c r="C3318" s="424"/>
      <c r="D3318" s="429"/>
      <c r="E3318" s="467"/>
      <c r="F3318" s="430"/>
      <c r="G3318" s="420">
        <f t="shared" si="352"/>
        <v>0</v>
      </c>
    </row>
    <row r="3319" spans="1:7" ht="16.5" customHeight="1" x14ac:dyDescent="0.2">
      <c r="A3319" s="154"/>
      <c r="B3319" s="215"/>
      <c r="C3319" s="424"/>
      <c r="D3319" s="429"/>
      <c r="E3319" s="467"/>
      <c r="F3319" s="430"/>
      <c r="G3319" s="420">
        <f t="shared" si="352"/>
        <v>0</v>
      </c>
    </row>
    <row r="3320" spans="1:7" ht="16.5" customHeight="1" x14ac:dyDescent="0.2">
      <c r="A3320" s="154"/>
      <c r="B3320" s="215"/>
      <c r="C3320" s="424"/>
      <c r="D3320" s="429"/>
      <c r="E3320" s="467"/>
      <c r="F3320" s="430"/>
      <c r="G3320" s="420">
        <f t="shared" si="352"/>
        <v>0</v>
      </c>
    </row>
    <row r="3321" spans="1:7" ht="16.5" customHeight="1" x14ac:dyDescent="0.2">
      <c r="A3321" s="154"/>
      <c r="B3321" s="215"/>
      <c r="C3321" s="424"/>
      <c r="D3321" s="429"/>
      <c r="E3321" s="467"/>
      <c r="F3321" s="430"/>
      <c r="G3321" s="420">
        <f t="shared" si="352"/>
        <v>0</v>
      </c>
    </row>
    <row r="3322" spans="1:7" ht="16.5" customHeight="1" thickBot="1" x14ac:dyDescent="0.25">
      <c r="A3322" s="154"/>
      <c r="B3322" s="215"/>
      <c r="C3322" s="160"/>
      <c r="E3322" s="222"/>
      <c r="F3322" s="155"/>
      <c r="G3322" s="161"/>
    </row>
    <row r="3323" spans="1:7" ht="16.5" customHeight="1" thickBot="1" x14ac:dyDescent="0.25">
      <c r="A3323" s="154"/>
      <c r="C3323" s="421" t="s">
        <v>1700</v>
      </c>
      <c r="E3323" s="222">
        <f>SUMPRODUCT(D3312:D3321,E3312:E3321)</f>
        <v>0</v>
      </c>
      <c r="F3323" s="155" t="s">
        <v>1701</v>
      </c>
      <c r="G3323" s="422">
        <f>SUM(G3312:G3321)</f>
        <v>0</v>
      </c>
    </row>
    <row r="3324" spans="1:7" ht="16.5" customHeight="1" x14ac:dyDescent="0.2">
      <c r="A3324" s="154"/>
      <c r="B3324" s="215"/>
      <c r="C3324" s="421"/>
      <c r="D3324" s="222"/>
      <c r="E3324" s="157"/>
      <c r="F3324" s="155"/>
      <c r="G3324" s="224"/>
    </row>
    <row r="3325" spans="1:7" ht="16.5" customHeight="1" x14ac:dyDescent="0.2">
      <c r="A3325" s="154"/>
      <c r="B3325" s="215"/>
      <c r="C3325" s="155" t="s">
        <v>1702</v>
      </c>
      <c r="D3325" s="425"/>
      <c r="E3325" s="559" t="str">
        <f>CONCATENATE(G3307,"/día")</f>
        <v>0/día</v>
      </c>
      <c r="F3325" s="155"/>
      <c r="G3325" s="161"/>
    </row>
    <row r="3326" spans="1:7" ht="16.5" customHeight="1" x14ac:dyDescent="0.2">
      <c r="A3326" s="154"/>
      <c r="B3326" s="215"/>
      <c r="C3326" s="160"/>
      <c r="D3326" s="156"/>
      <c r="E3326" s="157"/>
      <c r="F3326" s="155"/>
      <c r="G3326" s="161"/>
    </row>
    <row r="3327" spans="1:7" ht="16.5" customHeight="1" x14ac:dyDescent="0.2">
      <c r="A3327" s="603" t="s">
        <v>681</v>
      </c>
      <c r="B3327" s="604"/>
      <c r="C3327" s="605" t="s">
        <v>0</v>
      </c>
      <c r="D3327" s="607" t="s">
        <v>1703</v>
      </c>
      <c r="E3327" s="607" t="s">
        <v>1715</v>
      </c>
      <c r="F3327" s="609" t="s">
        <v>1054</v>
      </c>
      <c r="G3327" s="611" t="s">
        <v>34</v>
      </c>
    </row>
    <row r="3328" spans="1:7" ht="16.5" customHeight="1" x14ac:dyDescent="0.2">
      <c r="A3328" s="163" t="s">
        <v>682</v>
      </c>
      <c r="B3328" s="164" t="s">
        <v>683</v>
      </c>
      <c r="C3328" s="606"/>
      <c r="D3328" s="608"/>
      <c r="E3328" s="608"/>
      <c r="F3328" s="610"/>
      <c r="G3328" s="612"/>
    </row>
    <row r="3329" spans="1:7" ht="16.5" customHeight="1" x14ac:dyDescent="0.2">
      <c r="A3329" s="165"/>
      <c r="B3329" s="160"/>
      <c r="C3329" s="167" t="s">
        <v>1704</v>
      </c>
      <c r="D3329" s="157"/>
      <c r="E3329" s="157"/>
      <c r="F3329" s="160"/>
      <c r="G3329" s="168"/>
    </row>
    <row r="3330" spans="1:7" ht="16.5" customHeight="1" x14ac:dyDescent="0.2">
      <c r="A3330" s="578" t="s">
        <v>1806</v>
      </c>
      <c r="B3330" s="418" t="str">
        <f t="shared" ref="B3330:B3339" si="353">IF(A3330=0,0,VLOOKUP(A3330,Tabla_Indices,2,FALSE))</f>
        <v>Equipo - Amortización de equipo</v>
      </c>
      <c r="C3330" s="424" t="s">
        <v>1821</v>
      </c>
      <c r="D3330" s="579">
        <f>C_Amortización_Equipo</f>
        <v>0</v>
      </c>
      <c r="E3330" s="472"/>
      <c r="F3330" s="468">
        <f>IF(C3330="",0,D3325)</f>
        <v>0</v>
      </c>
      <c r="G3330" s="426">
        <f>IF(F3330=0,0,ROUND(E3330/F3330,2))</f>
        <v>0</v>
      </c>
    </row>
    <row r="3331" spans="1:7" ht="16.5" customHeight="1" x14ac:dyDescent="0.2">
      <c r="A3331" s="578" t="s">
        <v>1806</v>
      </c>
      <c r="B3331" s="418" t="str">
        <f t="shared" si="353"/>
        <v>Equipo - Amortización de equipo</v>
      </c>
      <c r="C3331" s="424" t="s">
        <v>1811</v>
      </c>
      <c r="D3331" s="579">
        <f>C_Interés_Equipo</f>
        <v>0</v>
      </c>
      <c r="E3331" s="472"/>
      <c r="F3331" s="468">
        <f>IF(C3331="",0,D3325)</f>
        <v>0</v>
      </c>
      <c r="G3331" s="426">
        <f t="shared" ref="G3331:G3339" si="354">IF(F3331=0,0,ROUND(E3331/F3331,2))</f>
        <v>0</v>
      </c>
    </row>
    <row r="3332" spans="1:7" ht="16.5" customHeight="1" x14ac:dyDescent="0.2">
      <c r="A3332" s="578" t="s">
        <v>1807</v>
      </c>
      <c r="B3332" s="418" t="str">
        <f t="shared" si="353"/>
        <v xml:space="preserve">Accesorios y repuestos para máquinas de uso especial                 </v>
      </c>
      <c r="C3332" s="428" t="s">
        <v>1721</v>
      </c>
      <c r="D3332" s="579">
        <f>C_Reparaciones_Repuestos_Equipos</f>
        <v>0</v>
      </c>
      <c r="E3332" s="472"/>
      <c r="F3332" s="468">
        <f>IF(C3332="",0,D3325)</f>
        <v>0</v>
      </c>
      <c r="G3332" s="426">
        <f t="shared" si="354"/>
        <v>0</v>
      </c>
    </row>
    <row r="3333" spans="1:7" ht="16.5" customHeight="1" x14ac:dyDescent="0.2">
      <c r="A3333" s="578" t="s">
        <v>1809</v>
      </c>
      <c r="B3333" s="418" t="str">
        <f t="shared" si="353"/>
        <v xml:space="preserve">Gas oil                                                                </v>
      </c>
      <c r="C3333" s="428" t="s">
        <v>982</v>
      </c>
      <c r="D3333" s="579">
        <f>C_Combustible_Equipos</f>
        <v>0</v>
      </c>
      <c r="E3333" s="472"/>
      <c r="F3333" s="468">
        <f>IF(C3333="",0,D3325)</f>
        <v>0</v>
      </c>
      <c r="G3333" s="426">
        <f t="shared" si="354"/>
        <v>0</v>
      </c>
    </row>
    <row r="3334" spans="1:7" ht="16.5" customHeight="1" x14ac:dyDescent="0.2">
      <c r="A3334" s="578" t="s">
        <v>1810</v>
      </c>
      <c r="B3334" s="418" t="str">
        <f t="shared" si="353"/>
        <v xml:space="preserve">Aceites lubricantes                                                    </v>
      </c>
      <c r="C3334" s="428" t="s">
        <v>1808</v>
      </c>
      <c r="D3334" s="579">
        <f>C_Lubricantes_Equipos</f>
        <v>0</v>
      </c>
      <c r="E3334" s="472"/>
      <c r="F3334" s="468">
        <f>IF(C3334="",0,D3325)</f>
        <v>0</v>
      </c>
      <c r="G3334" s="426">
        <f t="shared" si="354"/>
        <v>0</v>
      </c>
    </row>
    <row r="3335" spans="1:7" ht="16.5" customHeight="1" x14ac:dyDescent="0.2">
      <c r="A3335" s="578"/>
      <c r="B3335" s="418">
        <f t="shared" si="353"/>
        <v>0</v>
      </c>
      <c r="C3335" s="428"/>
      <c r="D3335" s="471"/>
      <c r="E3335" s="430"/>
      <c r="F3335" s="468">
        <f>IF(C3335="",0,D3325)</f>
        <v>0</v>
      </c>
      <c r="G3335" s="426">
        <f t="shared" si="354"/>
        <v>0</v>
      </c>
    </row>
    <row r="3336" spans="1:7" ht="16.5" customHeight="1" x14ac:dyDescent="0.2">
      <c r="A3336" s="578"/>
      <c r="B3336" s="418">
        <f t="shared" si="353"/>
        <v>0</v>
      </c>
      <c r="C3336" s="428"/>
      <c r="D3336" s="425"/>
      <c r="E3336" s="471"/>
      <c r="F3336" s="468">
        <f>IF(C3336="",0,D3325)</f>
        <v>0</v>
      </c>
      <c r="G3336" s="426">
        <f t="shared" si="354"/>
        <v>0</v>
      </c>
    </row>
    <row r="3337" spans="1:7" ht="16.5" customHeight="1" x14ac:dyDescent="0.2">
      <c r="A3337" s="578"/>
      <c r="B3337" s="418">
        <f t="shared" si="353"/>
        <v>0</v>
      </c>
      <c r="C3337" s="428"/>
      <c r="D3337" s="425"/>
      <c r="E3337" s="471"/>
      <c r="F3337" s="468">
        <f>IF(C3337="",0,D3325)</f>
        <v>0</v>
      </c>
      <c r="G3337" s="426">
        <f t="shared" si="354"/>
        <v>0</v>
      </c>
    </row>
    <row r="3338" spans="1:7" ht="16.5" customHeight="1" x14ac:dyDescent="0.2">
      <c r="A3338" s="578"/>
      <c r="B3338" s="418">
        <f t="shared" si="353"/>
        <v>0</v>
      </c>
      <c r="C3338" s="428"/>
      <c r="D3338" s="425"/>
      <c r="E3338" s="429"/>
      <c r="F3338" s="468">
        <f>IF(C3338="",0,D3325)</f>
        <v>0</v>
      </c>
      <c r="G3338" s="426">
        <f t="shared" si="354"/>
        <v>0</v>
      </c>
    </row>
    <row r="3339" spans="1:7" ht="16.5" customHeight="1" x14ac:dyDescent="0.2">
      <c r="A3339" s="578"/>
      <c r="B3339" s="418">
        <f t="shared" si="353"/>
        <v>0</v>
      </c>
      <c r="C3339" s="424"/>
      <c r="D3339" s="425"/>
      <c r="E3339" s="429"/>
      <c r="F3339" s="468">
        <f>IF(C3339="",0,D3325)</f>
        <v>0</v>
      </c>
      <c r="G3339" s="426">
        <f t="shared" si="354"/>
        <v>0</v>
      </c>
    </row>
    <row r="3340" spans="1:7" ht="16.5" customHeight="1" x14ac:dyDescent="0.2">
      <c r="A3340" s="169"/>
      <c r="B3340" s="156"/>
      <c r="C3340" s="160"/>
      <c r="D3340" s="156"/>
      <c r="E3340" s="157"/>
      <c r="F3340" s="166" t="s">
        <v>35</v>
      </c>
      <c r="G3340" s="431">
        <f>SUBTOTAL(9,G3330:G3339)</f>
        <v>0</v>
      </c>
    </row>
    <row r="3341" spans="1:7" ht="16.5" customHeight="1" x14ac:dyDescent="0.2">
      <c r="A3341" s="165"/>
      <c r="B3341" s="160"/>
      <c r="C3341" s="167" t="s">
        <v>821</v>
      </c>
      <c r="D3341" s="156"/>
      <c r="E3341" s="157"/>
      <c r="F3341" s="158"/>
      <c r="G3341" s="168"/>
    </row>
    <row r="3342" spans="1:7" ht="16.5" customHeight="1" x14ac:dyDescent="0.2">
      <c r="A3342" s="603" t="s">
        <v>681</v>
      </c>
      <c r="B3342" s="604"/>
      <c r="C3342" s="605" t="s">
        <v>0</v>
      </c>
      <c r="D3342" s="607" t="s">
        <v>32</v>
      </c>
      <c r="E3342" s="607" t="s">
        <v>1715</v>
      </c>
      <c r="F3342" s="609" t="s">
        <v>1054</v>
      </c>
      <c r="G3342" s="611" t="s">
        <v>34</v>
      </c>
    </row>
    <row r="3343" spans="1:7" ht="16.5" customHeight="1" x14ac:dyDescent="0.2">
      <c r="A3343" s="163" t="s">
        <v>682</v>
      </c>
      <c r="B3343" s="164" t="s">
        <v>683</v>
      </c>
      <c r="C3343" s="606"/>
      <c r="D3343" s="608"/>
      <c r="E3343" s="608"/>
      <c r="F3343" s="610"/>
      <c r="G3343" s="612"/>
    </row>
    <row r="3344" spans="1:7" ht="16.5" customHeight="1" x14ac:dyDescent="0.2">
      <c r="A3344" s="423" t="s">
        <v>1822</v>
      </c>
      <c r="B3344" s="418" t="str">
        <f t="shared" ref="B3344:B3350" si="355">IF(A3344=0,0,VLOOKUP(A3344,Tabla_Indices,2,FALSE))</f>
        <v>Oficial Especializado</v>
      </c>
      <c r="C3344" s="427" t="s">
        <v>1723</v>
      </c>
      <c r="D3344" s="425"/>
      <c r="E3344" s="429"/>
      <c r="F3344" s="419">
        <f>D3325</f>
        <v>0</v>
      </c>
      <c r="G3344" s="432">
        <f>IF(F3344=0,0,ROUND(D3344*E3344/F3344,2))</f>
        <v>0</v>
      </c>
    </row>
    <row r="3345" spans="1:7" ht="16.5" customHeight="1" x14ac:dyDescent="0.2">
      <c r="A3345" s="423" t="s">
        <v>1823</v>
      </c>
      <c r="B3345" s="418" t="str">
        <f t="shared" si="355"/>
        <v xml:space="preserve">Oficial </v>
      </c>
      <c r="C3345" s="424" t="s">
        <v>1724</v>
      </c>
      <c r="D3345" s="425"/>
      <c r="E3345" s="429"/>
      <c r="F3345" s="419">
        <f>D3325</f>
        <v>0</v>
      </c>
      <c r="G3345" s="432">
        <f t="shared" ref="G3345:G3350" si="356">IF(F3345=0,0,ROUND(D3345*E3345/F3345,2))</f>
        <v>0</v>
      </c>
    </row>
    <row r="3346" spans="1:7" ht="16.5" customHeight="1" x14ac:dyDescent="0.2">
      <c r="A3346" s="423" t="s">
        <v>1824</v>
      </c>
      <c r="B3346" s="418" t="str">
        <f t="shared" si="355"/>
        <v>Ayudante</v>
      </c>
      <c r="C3346" s="424" t="s">
        <v>1725</v>
      </c>
      <c r="D3346" s="425"/>
      <c r="E3346" s="429"/>
      <c r="F3346" s="419">
        <f>D3325</f>
        <v>0</v>
      </c>
      <c r="G3346" s="432">
        <f t="shared" si="356"/>
        <v>0</v>
      </c>
    </row>
    <row r="3347" spans="1:7" ht="16.5" customHeight="1" x14ac:dyDescent="0.2">
      <c r="A3347" s="423" t="s">
        <v>1824</v>
      </c>
      <c r="B3347" s="418" t="str">
        <f t="shared" si="355"/>
        <v>Ayudante</v>
      </c>
      <c r="C3347" s="424" t="s">
        <v>825</v>
      </c>
      <c r="D3347" s="425"/>
      <c r="E3347" s="429"/>
      <c r="F3347" s="419">
        <f>D3325</f>
        <v>0</v>
      </c>
      <c r="G3347" s="432">
        <f t="shared" si="356"/>
        <v>0</v>
      </c>
    </row>
    <row r="3348" spans="1:7" ht="16.5" customHeight="1" x14ac:dyDescent="0.2">
      <c r="A3348" s="423"/>
      <c r="B3348" s="418">
        <f t="shared" si="355"/>
        <v>0</v>
      </c>
      <c r="C3348" s="424"/>
      <c r="D3348" s="425"/>
      <c r="E3348" s="429"/>
      <c r="F3348" s="419"/>
      <c r="G3348" s="432">
        <f t="shared" si="356"/>
        <v>0</v>
      </c>
    </row>
    <row r="3349" spans="1:7" ht="16.5" customHeight="1" x14ac:dyDescent="0.2">
      <c r="A3349" s="423" t="s">
        <v>1825</v>
      </c>
      <c r="B3349" s="418" t="str">
        <f t="shared" si="355"/>
        <v>Sereno</v>
      </c>
      <c r="C3349" s="424" t="s">
        <v>1726</v>
      </c>
      <c r="D3349" s="433"/>
      <c r="E3349" s="571"/>
      <c r="F3349" s="419">
        <f>D3325</f>
        <v>0</v>
      </c>
      <c r="G3349" s="432">
        <f t="shared" si="356"/>
        <v>0</v>
      </c>
    </row>
    <row r="3350" spans="1:7" ht="16.5" customHeight="1" x14ac:dyDescent="0.2">
      <c r="A3350" s="423"/>
      <c r="B3350" s="418">
        <f t="shared" si="355"/>
        <v>0</v>
      </c>
      <c r="C3350" s="418"/>
      <c r="D3350" s="469"/>
      <c r="E3350" s="419"/>
      <c r="F3350" s="419">
        <f>D3325</f>
        <v>0</v>
      </c>
      <c r="G3350" s="432">
        <f t="shared" si="356"/>
        <v>0</v>
      </c>
    </row>
    <row r="3351" spans="1:7" ht="16.5" customHeight="1" x14ac:dyDescent="0.2">
      <c r="A3351" s="169"/>
      <c r="B3351" s="156"/>
      <c r="C3351" s="160"/>
      <c r="D3351" s="156"/>
      <c r="E3351" s="157"/>
      <c r="F3351" s="166" t="s">
        <v>36</v>
      </c>
      <c r="G3351" s="434">
        <f>SUBTOTAL(9,G3344:G3350)</f>
        <v>0</v>
      </c>
    </row>
    <row r="3352" spans="1:7" ht="16.5" customHeight="1" x14ac:dyDescent="0.2">
      <c r="A3352" s="165"/>
      <c r="B3352" s="160"/>
      <c r="C3352" s="167" t="s">
        <v>1705</v>
      </c>
      <c r="D3352" s="156"/>
      <c r="E3352" s="157"/>
      <c r="F3352" s="158"/>
      <c r="G3352" s="168"/>
    </row>
    <row r="3353" spans="1:7" ht="16.5" customHeight="1" x14ac:dyDescent="0.2">
      <c r="A3353" s="603" t="s">
        <v>681</v>
      </c>
      <c r="B3353" s="604"/>
      <c r="C3353" s="605" t="s">
        <v>0</v>
      </c>
      <c r="D3353" s="605" t="s">
        <v>31</v>
      </c>
      <c r="E3353" s="607" t="s">
        <v>32</v>
      </c>
      <c r="F3353" s="609" t="s">
        <v>33</v>
      </c>
      <c r="G3353" s="611" t="s">
        <v>34</v>
      </c>
    </row>
    <row r="3354" spans="1:7" ht="16.5" customHeight="1" x14ac:dyDescent="0.2">
      <c r="A3354" s="163" t="s">
        <v>682</v>
      </c>
      <c r="B3354" s="164" t="s">
        <v>683</v>
      </c>
      <c r="C3354" s="606"/>
      <c r="D3354" s="606"/>
      <c r="E3354" s="608"/>
      <c r="F3354" s="610"/>
      <c r="G3354" s="612"/>
    </row>
    <row r="3355" spans="1:7" ht="16.5" customHeight="1" x14ac:dyDescent="0.2">
      <c r="A3355" s="423"/>
      <c r="B3355" s="418">
        <f t="shared" ref="B3355:B3365" si="357">IF(A3355=0,0,VLOOKUP(A3355,Tabla_Indices,2,FALSE))</f>
        <v>0</v>
      </c>
      <c r="C3355" s="424"/>
      <c r="D3355" s="425"/>
      <c r="E3355" s="429"/>
      <c r="F3355" s="430"/>
      <c r="G3355" s="432">
        <f>ROUND(E3355*F3355,2)</f>
        <v>0</v>
      </c>
    </row>
    <row r="3356" spans="1:7" ht="16.5" customHeight="1" x14ac:dyDescent="0.2">
      <c r="A3356" s="423"/>
      <c r="B3356" s="418">
        <f t="shared" si="357"/>
        <v>0</v>
      </c>
      <c r="C3356" s="424"/>
      <c r="D3356" s="425"/>
      <c r="E3356" s="429"/>
      <c r="F3356" s="430"/>
      <c r="G3356" s="432">
        <f t="shared" ref="G3356:G3365" si="358">ROUND(E3356*F3356,2)</f>
        <v>0</v>
      </c>
    </row>
    <row r="3357" spans="1:7" ht="16.5" customHeight="1" x14ac:dyDescent="0.2">
      <c r="A3357" s="423"/>
      <c r="B3357" s="418">
        <f t="shared" si="357"/>
        <v>0</v>
      </c>
      <c r="C3357" s="424"/>
      <c r="D3357" s="425"/>
      <c r="E3357" s="429"/>
      <c r="F3357" s="430"/>
      <c r="G3357" s="432">
        <f t="shared" si="358"/>
        <v>0</v>
      </c>
    </row>
    <row r="3358" spans="1:7" ht="16.5" customHeight="1" x14ac:dyDescent="0.2">
      <c r="A3358" s="423"/>
      <c r="B3358" s="418">
        <f t="shared" si="357"/>
        <v>0</v>
      </c>
      <c r="C3358" s="424"/>
      <c r="D3358" s="425"/>
      <c r="E3358" s="429"/>
      <c r="F3358" s="430"/>
      <c r="G3358" s="432">
        <f t="shared" si="358"/>
        <v>0</v>
      </c>
    </row>
    <row r="3359" spans="1:7" ht="16.5" customHeight="1" x14ac:dyDescent="0.2">
      <c r="A3359" s="423"/>
      <c r="B3359" s="418">
        <f t="shared" si="357"/>
        <v>0</v>
      </c>
      <c r="C3359" s="424"/>
      <c r="D3359" s="425"/>
      <c r="E3359" s="429"/>
      <c r="F3359" s="430"/>
      <c r="G3359" s="432">
        <f t="shared" si="358"/>
        <v>0</v>
      </c>
    </row>
    <row r="3360" spans="1:7" ht="16.5" customHeight="1" x14ac:dyDescent="0.2">
      <c r="A3360" s="423"/>
      <c r="B3360" s="418">
        <f t="shared" si="357"/>
        <v>0</v>
      </c>
      <c r="C3360" s="424"/>
      <c r="D3360" s="425"/>
      <c r="E3360" s="435"/>
      <c r="F3360" s="430"/>
      <c r="G3360" s="432">
        <f t="shared" si="358"/>
        <v>0</v>
      </c>
    </row>
    <row r="3361" spans="1:7" ht="16.5" customHeight="1" x14ac:dyDescent="0.2">
      <c r="A3361" s="423"/>
      <c r="B3361" s="418">
        <f t="shared" si="357"/>
        <v>0</v>
      </c>
      <c r="C3361" s="424"/>
      <c r="D3361" s="425"/>
      <c r="E3361" s="429"/>
      <c r="F3361" s="430"/>
      <c r="G3361" s="432">
        <f t="shared" si="358"/>
        <v>0</v>
      </c>
    </row>
    <row r="3362" spans="1:7" ht="16.5" customHeight="1" x14ac:dyDescent="0.2">
      <c r="A3362" s="423"/>
      <c r="B3362" s="418">
        <f t="shared" si="357"/>
        <v>0</v>
      </c>
      <c r="C3362" s="424"/>
      <c r="D3362" s="425"/>
      <c r="E3362" s="429"/>
      <c r="F3362" s="430"/>
      <c r="G3362" s="432">
        <f t="shared" si="358"/>
        <v>0</v>
      </c>
    </row>
    <row r="3363" spans="1:7" ht="16.5" customHeight="1" x14ac:dyDescent="0.2">
      <c r="A3363" s="423"/>
      <c r="B3363" s="418">
        <f t="shared" si="357"/>
        <v>0</v>
      </c>
      <c r="C3363" s="424"/>
      <c r="D3363" s="425"/>
      <c r="E3363" s="429"/>
      <c r="F3363" s="430"/>
      <c r="G3363" s="432">
        <f t="shared" si="358"/>
        <v>0</v>
      </c>
    </row>
    <row r="3364" spans="1:7" ht="16.5" customHeight="1" x14ac:dyDescent="0.2">
      <c r="A3364" s="423"/>
      <c r="B3364" s="418">
        <f t="shared" si="357"/>
        <v>0</v>
      </c>
      <c r="C3364" s="424"/>
      <c r="D3364" s="425"/>
      <c r="E3364" s="429"/>
      <c r="F3364" s="430"/>
      <c r="G3364" s="432">
        <f t="shared" si="358"/>
        <v>0</v>
      </c>
    </row>
    <row r="3365" spans="1:7" ht="16.5" customHeight="1" x14ac:dyDescent="0.2">
      <c r="A3365" s="423"/>
      <c r="B3365" s="418">
        <f t="shared" si="357"/>
        <v>0</v>
      </c>
      <c r="C3365" s="424"/>
      <c r="D3365" s="425"/>
      <c r="E3365" s="429"/>
      <c r="F3365" s="430"/>
      <c r="G3365" s="432">
        <f t="shared" si="358"/>
        <v>0</v>
      </c>
    </row>
    <row r="3366" spans="1:7" ht="16.5" customHeight="1" x14ac:dyDescent="0.2">
      <c r="A3366" s="165"/>
      <c r="B3366" s="160"/>
      <c r="C3366" s="160"/>
      <c r="D3366" s="156"/>
      <c r="E3366" s="157"/>
      <c r="F3366" s="166" t="s">
        <v>37</v>
      </c>
      <c r="G3366" s="436">
        <f>SUBTOTAL(9,G3355:G3365)</f>
        <v>0</v>
      </c>
    </row>
    <row r="3367" spans="1:7" ht="16.5" customHeight="1" x14ac:dyDescent="0.2">
      <c r="A3367" s="165"/>
      <c r="B3367" s="160"/>
      <c r="C3367" s="167" t="s">
        <v>1706</v>
      </c>
      <c r="D3367" s="156"/>
      <c r="E3367" s="157"/>
      <c r="F3367" s="158"/>
      <c r="G3367" s="168"/>
    </row>
    <row r="3368" spans="1:7" ht="16.5" customHeight="1" x14ac:dyDescent="0.2">
      <c r="A3368" s="603" t="s">
        <v>681</v>
      </c>
      <c r="B3368" s="604"/>
      <c r="C3368" s="605" t="s">
        <v>0</v>
      </c>
      <c r="D3368" s="605" t="s">
        <v>31</v>
      </c>
      <c r="E3368" s="607" t="s">
        <v>32</v>
      </c>
      <c r="F3368" s="609" t="s">
        <v>33</v>
      </c>
      <c r="G3368" s="611" t="s">
        <v>34</v>
      </c>
    </row>
    <row r="3369" spans="1:7" ht="16.5" customHeight="1" x14ac:dyDescent="0.2">
      <c r="A3369" s="163" t="s">
        <v>682</v>
      </c>
      <c r="B3369" s="164" t="s">
        <v>683</v>
      </c>
      <c r="C3369" s="606"/>
      <c r="D3369" s="606"/>
      <c r="E3369" s="608"/>
      <c r="F3369" s="610"/>
      <c r="G3369" s="612"/>
    </row>
    <row r="3370" spans="1:7" ht="16.5" customHeight="1" x14ac:dyDescent="0.2">
      <c r="A3370" s="423"/>
      <c r="B3370" s="418">
        <f>IF(A3370=0,0,VLOOKUP(A3370,Tabla_Indices,2,FALSE))</f>
        <v>0</v>
      </c>
      <c r="C3370" s="424"/>
      <c r="D3370" s="425"/>
      <c r="E3370" s="429"/>
      <c r="F3370" s="430"/>
      <c r="G3370" s="432">
        <f>ROUND(E3370*F3370,2)</f>
        <v>0</v>
      </c>
    </row>
    <row r="3371" spans="1:7" ht="16.5" customHeight="1" x14ac:dyDescent="0.2">
      <c r="A3371" s="423"/>
      <c r="B3371" s="418">
        <f>IF(A3371=0,0,VLOOKUP(A3371,Tabla_Indices,2,FALSE))</f>
        <v>0</v>
      </c>
      <c r="C3371" s="424"/>
      <c r="D3371" s="425"/>
      <c r="E3371" s="435"/>
      <c r="F3371" s="430"/>
      <c r="G3371" s="432">
        <f t="shared" ref="G3371" si="359">ROUND(E3371*F3371,2)</f>
        <v>0</v>
      </c>
    </row>
    <row r="3372" spans="1:7" ht="16.5" customHeight="1" x14ac:dyDescent="0.2">
      <c r="A3372" s="165"/>
      <c r="B3372" s="160"/>
      <c r="C3372" s="160"/>
      <c r="D3372" s="156"/>
      <c r="E3372" s="157"/>
      <c r="F3372" s="166" t="s">
        <v>1707</v>
      </c>
      <c r="G3372" s="436">
        <f>SUBTOTAL(9,G3370:G3371)</f>
        <v>0</v>
      </c>
    </row>
    <row r="3373" spans="1:7" ht="16.5" customHeight="1" thickBot="1" x14ac:dyDescent="0.25">
      <c r="A3373" s="170"/>
      <c r="B3373" s="171"/>
      <c r="C3373" s="172"/>
      <c r="D3373" s="171"/>
      <c r="E3373" s="173"/>
      <c r="F3373" s="174"/>
      <c r="G3373" s="175"/>
    </row>
    <row r="3374" spans="1:7" ht="16.5" customHeight="1" thickBot="1" x14ac:dyDescent="0.25">
      <c r="A3374" s="202">
        <f>B3307</f>
        <v>45</v>
      </c>
      <c r="B3374" s="201">
        <f>C3307</f>
        <v>0</v>
      </c>
      <c r="C3374" s="225"/>
      <c r="D3374" s="225" t="s">
        <v>38</v>
      </c>
      <c r="E3374" s="226"/>
      <c r="F3374" s="437" t="str">
        <f>CONCATENATE("$/",G3307)</f>
        <v>$/0</v>
      </c>
      <c r="G3374" s="438">
        <f>SUBTOTAL(9,G3330:G3373)</f>
        <v>0</v>
      </c>
    </row>
    <row r="3375" spans="1:7" ht="16.5" customHeight="1" thickTop="1" thickBot="1" x14ac:dyDescent="0.25"/>
    <row r="3376" spans="1:7" ht="16.5" customHeight="1" thickTop="1" x14ac:dyDescent="0.2">
      <c r="A3376" s="613" t="s">
        <v>40</v>
      </c>
      <c r="B3376" s="614"/>
      <c r="C3376" s="614"/>
      <c r="D3376" s="614"/>
      <c r="E3376" s="614"/>
      <c r="F3376" s="614"/>
      <c r="G3376" s="615"/>
    </row>
    <row r="3377" spans="1:7" ht="16.5" customHeight="1" x14ac:dyDescent="0.2">
      <c r="A3377" s="146" t="s">
        <v>819</v>
      </c>
      <c r="B3377" s="147" t="str">
        <f>Comitente</f>
        <v>DIRECCIÓN PROVINCIAL DE VIALIDAD</v>
      </c>
      <c r="C3377" s="148"/>
      <c r="D3377" s="223"/>
      <c r="E3377" s="223"/>
      <c r="F3377" s="150"/>
      <c r="G3377" s="151"/>
    </row>
    <row r="3378" spans="1:7" ht="16.5" customHeight="1" x14ac:dyDescent="0.2">
      <c r="A3378" s="146" t="s">
        <v>820</v>
      </c>
      <c r="B3378" s="147">
        <f>Contratista</f>
        <v>0</v>
      </c>
      <c r="C3378" s="152"/>
      <c r="D3378" s="152"/>
      <c r="E3378" s="152"/>
      <c r="F3378" s="147"/>
      <c r="G3378" s="153"/>
    </row>
    <row r="3379" spans="1:7" ht="16.5" customHeight="1" x14ac:dyDescent="0.2">
      <c r="A3379" s="146" t="s">
        <v>28</v>
      </c>
      <c r="B3379" s="147">
        <f>Obra</f>
        <v>0</v>
      </c>
      <c r="C3379" s="152"/>
      <c r="D3379" s="152"/>
      <c r="E3379" s="152"/>
      <c r="F3379" s="147" t="s">
        <v>41</v>
      </c>
      <c r="G3379" s="153">
        <f>Fecha_Base</f>
        <v>0</v>
      </c>
    </row>
    <row r="3380" spans="1:7" ht="16.5" customHeight="1" x14ac:dyDescent="0.2">
      <c r="A3380" s="154" t="s">
        <v>818</v>
      </c>
      <c r="B3380" s="155">
        <f>Ubicación</f>
        <v>0</v>
      </c>
      <c r="C3380" s="155"/>
      <c r="D3380" s="156"/>
      <c r="E3380" s="157"/>
      <c r="F3380" s="158"/>
      <c r="G3380" s="159"/>
    </row>
    <row r="3381" spans="1:7" ht="16.5" customHeight="1" x14ac:dyDescent="0.2">
      <c r="A3381" s="154" t="s">
        <v>42</v>
      </c>
      <c r="B3381" s="470"/>
      <c r="C3381" s="160" t="str">
        <f>IF(B3381="","",VLOOKUP(B3381,Tabla_CyP,2,FALSE))</f>
        <v/>
      </c>
      <c r="E3381" s="157"/>
      <c r="F3381" s="158"/>
      <c r="G3381" s="159"/>
    </row>
    <row r="3382" spans="1:7" ht="16.5" customHeight="1" x14ac:dyDescent="0.2">
      <c r="A3382" s="154" t="s">
        <v>29</v>
      </c>
      <c r="B3382" s="570">
        <v>46</v>
      </c>
      <c r="C3382" s="160">
        <f>IF(B3382=0,"",VLOOKUP(B3382,Tabla_CyP,2,FALSE))</f>
        <v>0</v>
      </c>
      <c r="D3382" s="156"/>
      <c r="E3382" s="157"/>
      <c r="F3382" s="155" t="s">
        <v>30</v>
      </c>
      <c r="G3382" s="161">
        <f>IF(B3382=0,"",VLOOKUP(B3382,Tabla_CyP,4,FALSE))</f>
        <v>0</v>
      </c>
    </row>
    <row r="3383" spans="1:7" ht="16.5" customHeight="1" x14ac:dyDescent="0.2">
      <c r="A3383" s="154"/>
      <c r="B3383" s="155"/>
      <c r="C3383" s="160"/>
      <c r="D3383" s="156"/>
      <c r="E3383" s="157"/>
      <c r="F3383" s="160"/>
      <c r="G3383" s="162"/>
    </row>
    <row r="3384" spans="1:7" ht="16.5" customHeight="1" x14ac:dyDescent="0.2">
      <c r="A3384" s="412"/>
      <c r="B3384" s="149"/>
      <c r="C3384" s="413" t="s">
        <v>1695</v>
      </c>
      <c r="D3384" s="149"/>
      <c r="E3384" s="149"/>
      <c r="F3384" s="149"/>
      <c r="G3384" s="414"/>
    </row>
    <row r="3385" spans="1:7" ht="16.5" customHeight="1" x14ac:dyDescent="0.2">
      <c r="A3385" s="154"/>
      <c r="B3385" s="215"/>
      <c r="C3385" s="160"/>
      <c r="D3385" s="156"/>
      <c r="E3385" s="157"/>
      <c r="F3385" s="155"/>
      <c r="G3385" s="161"/>
    </row>
    <row r="3386" spans="1:7" ht="16.5" customHeight="1" x14ac:dyDescent="0.2">
      <c r="A3386" s="154"/>
      <c r="B3386" s="215"/>
      <c r="C3386" s="415" t="s">
        <v>1696</v>
      </c>
      <c r="D3386" s="416" t="s">
        <v>32</v>
      </c>
      <c r="E3386" s="416" t="s">
        <v>1697</v>
      </c>
      <c r="F3386" s="416" t="s">
        <v>1698</v>
      </c>
      <c r="G3386" s="417" t="s">
        <v>1699</v>
      </c>
    </row>
    <row r="3387" spans="1:7" ht="16.5" customHeight="1" x14ac:dyDescent="0.2">
      <c r="A3387" s="154"/>
      <c r="B3387" s="215"/>
      <c r="C3387" s="424"/>
      <c r="D3387" s="429"/>
      <c r="E3387" s="467"/>
      <c r="F3387" s="430"/>
      <c r="G3387" s="420">
        <f>ROUND(D3387*F3387,2)</f>
        <v>0</v>
      </c>
    </row>
    <row r="3388" spans="1:7" ht="16.5" customHeight="1" x14ac:dyDescent="0.2">
      <c r="A3388" s="154"/>
      <c r="B3388" s="215"/>
      <c r="C3388" s="424"/>
      <c r="D3388" s="429"/>
      <c r="E3388" s="467"/>
      <c r="F3388" s="430"/>
      <c r="G3388" s="420">
        <f>ROUND(D3388*F3388,2)</f>
        <v>0</v>
      </c>
    </row>
    <row r="3389" spans="1:7" ht="16.5" customHeight="1" x14ac:dyDescent="0.2">
      <c r="A3389" s="154"/>
      <c r="B3389" s="215"/>
      <c r="C3389" s="424"/>
      <c r="D3389" s="429"/>
      <c r="E3389" s="467"/>
      <c r="F3389" s="430"/>
      <c r="G3389" s="420">
        <f>ROUND(D3389*F3389,2)</f>
        <v>0</v>
      </c>
    </row>
    <row r="3390" spans="1:7" ht="16.5" customHeight="1" x14ac:dyDescent="0.2">
      <c r="A3390" s="154"/>
      <c r="B3390" s="215"/>
      <c r="C3390" s="424"/>
      <c r="D3390" s="429"/>
      <c r="E3390" s="467"/>
      <c r="F3390" s="430"/>
      <c r="G3390" s="420">
        <f>ROUND(D3390*F3390,2)</f>
        <v>0</v>
      </c>
    </row>
    <row r="3391" spans="1:7" ht="16.5" customHeight="1" x14ac:dyDescent="0.2">
      <c r="A3391" s="154"/>
      <c r="B3391" s="215"/>
      <c r="C3391" s="424"/>
      <c r="D3391" s="429"/>
      <c r="E3391" s="467"/>
      <c r="F3391" s="430"/>
      <c r="G3391" s="420">
        <f t="shared" ref="G3391:G3396" si="360">ROUND(D3391*F3391,2)</f>
        <v>0</v>
      </c>
    </row>
    <row r="3392" spans="1:7" ht="16.5" customHeight="1" x14ac:dyDescent="0.2">
      <c r="A3392" s="154"/>
      <c r="B3392" s="215"/>
      <c r="C3392" s="424"/>
      <c r="D3392" s="429"/>
      <c r="E3392" s="467"/>
      <c r="F3392" s="430"/>
      <c r="G3392" s="420">
        <f t="shared" si="360"/>
        <v>0</v>
      </c>
    </row>
    <row r="3393" spans="1:7" ht="16.5" customHeight="1" x14ac:dyDescent="0.2">
      <c r="A3393" s="154"/>
      <c r="B3393" s="215"/>
      <c r="C3393" s="424"/>
      <c r="D3393" s="429"/>
      <c r="E3393" s="467"/>
      <c r="F3393" s="430"/>
      <c r="G3393" s="420">
        <f t="shared" si="360"/>
        <v>0</v>
      </c>
    </row>
    <row r="3394" spans="1:7" ht="16.5" customHeight="1" x14ac:dyDescent="0.2">
      <c r="A3394" s="154"/>
      <c r="B3394" s="215"/>
      <c r="C3394" s="424"/>
      <c r="D3394" s="429"/>
      <c r="E3394" s="467"/>
      <c r="F3394" s="430"/>
      <c r="G3394" s="420">
        <f t="shared" si="360"/>
        <v>0</v>
      </c>
    </row>
    <row r="3395" spans="1:7" ht="16.5" customHeight="1" x14ac:dyDescent="0.2">
      <c r="A3395" s="154"/>
      <c r="B3395" s="215"/>
      <c r="C3395" s="424"/>
      <c r="D3395" s="429"/>
      <c r="E3395" s="467"/>
      <c r="F3395" s="430"/>
      <c r="G3395" s="420">
        <f t="shared" si="360"/>
        <v>0</v>
      </c>
    </row>
    <row r="3396" spans="1:7" ht="16.5" customHeight="1" x14ac:dyDescent="0.2">
      <c r="A3396" s="154"/>
      <c r="B3396" s="215"/>
      <c r="C3396" s="424"/>
      <c r="D3396" s="429"/>
      <c r="E3396" s="467"/>
      <c r="F3396" s="430"/>
      <c r="G3396" s="420">
        <f t="shared" si="360"/>
        <v>0</v>
      </c>
    </row>
    <row r="3397" spans="1:7" ht="16.5" customHeight="1" thickBot="1" x14ac:dyDescent="0.25">
      <c r="A3397" s="154"/>
      <c r="B3397" s="215"/>
      <c r="C3397" s="160"/>
      <c r="E3397" s="222"/>
      <c r="F3397" s="155"/>
      <c r="G3397" s="161"/>
    </row>
    <row r="3398" spans="1:7" ht="16.5" customHeight="1" thickBot="1" x14ac:dyDescent="0.25">
      <c r="A3398" s="154"/>
      <c r="C3398" s="421" t="s">
        <v>1700</v>
      </c>
      <c r="E3398" s="222">
        <f>SUMPRODUCT(D3387:D3396,E3387:E3396)</f>
        <v>0</v>
      </c>
      <c r="F3398" s="155" t="s">
        <v>1701</v>
      </c>
      <c r="G3398" s="422">
        <f>SUM(G3387:G3396)</f>
        <v>0</v>
      </c>
    </row>
    <row r="3399" spans="1:7" ht="16.5" customHeight="1" x14ac:dyDescent="0.2">
      <c r="A3399" s="154"/>
      <c r="B3399" s="215"/>
      <c r="C3399" s="421"/>
      <c r="D3399" s="222"/>
      <c r="E3399" s="157"/>
      <c r="F3399" s="155"/>
      <c r="G3399" s="224"/>
    </row>
    <row r="3400" spans="1:7" ht="16.5" customHeight="1" x14ac:dyDescent="0.2">
      <c r="A3400" s="154"/>
      <c r="B3400" s="215"/>
      <c r="C3400" s="155" t="s">
        <v>1702</v>
      </c>
      <c r="D3400" s="425"/>
      <c r="E3400" s="559" t="str">
        <f>CONCATENATE(G3382,"/día")</f>
        <v>0/día</v>
      </c>
      <c r="F3400" s="155"/>
      <c r="G3400" s="161"/>
    </row>
    <row r="3401" spans="1:7" ht="16.5" customHeight="1" x14ac:dyDescent="0.2">
      <c r="A3401" s="154"/>
      <c r="B3401" s="215"/>
      <c r="C3401" s="160"/>
      <c r="D3401" s="156"/>
      <c r="E3401" s="157"/>
      <c r="F3401" s="155"/>
      <c r="G3401" s="161"/>
    </row>
    <row r="3402" spans="1:7" ht="16.5" customHeight="1" x14ac:dyDescent="0.2">
      <c r="A3402" s="603" t="s">
        <v>681</v>
      </c>
      <c r="B3402" s="604"/>
      <c r="C3402" s="605" t="s">
        <v>0</v>
      </c>
      <c r="D3402" s="607" t="s">
        <v>1703</v>
      </c>
      <c r="E3402" s="607" t="s">
        <v>1715</v>
      </c>
      <c r="F3402" s="609" t="s">
        <v>1054</v>
      </c>
      <c r="G3402" s="611" t="s">
        <v>34</v>
      </c>
    </row>
    <row r="3403" spans="1:7" ht="16.5" customHeight="1" x14ac:dyDescent="0.2">
      <c r="A3403" s="163" t="s">
        <v>682</v>
      </c>
      <c r="B3403" s="164" t="s">
        <v>683</v>
      </c>
      <c r="C3403" s="606"/>
      <c r="D3403" s="608"/>
      <c r="E3403" s="608"/>
      <c r="F3403" s="610"/>
      <c r="G3403" s="612"/>
    </row>
    <row r="3404" spans="1:7" ht="16.5" customHeight="1" x14ac:dyDescent="0.2">
      <c r="A3404" s="165"/>
      <c r="B3404" s="160"/>
      <c r="C3404" s="167" t="s">
        <v>1704</v>
      </c>
      <c r="D3404" s="157"/>
      <c r="E3404" s="157"/>
      <c r="F3404" s="160"/>
      <c r="G3404" s="168"/>
    </row>
    <row r="3405" spans="1:7" ht="16.5" customHeight="1" x14ac:dyDescent="0.2">
      <c r="A3405" s="578" t="s">
        <v>1806</v>
      </c>
      <c r="B3405" s="418" t="str">
        <f t="shared" ref="B3405:B3414" si="361">IF(A3405=0,0,VLOOKUP(A3405,Tabla_Indices,2,FALSE))</f>
        <v>Equipo - Amortización de equipo</v>
      </c>
      <c r="C3405" s="424" t="s">
        <v>1821</v>
      </c>
      <c r="D3405" s="579">
        <f>C_Amortización_Equipo</f>
        <v>0</v>
      </c>
      <c r="E3405" s="472"/>
      <c r="F3405" s="468">
        <f>IF(C3405="",0,D3400)</f>
        <v>0</v>
      </c>
      <c r="G3405" s="426">
        <f>IF(F3405=0,0,ROUND(E3405/F3405,2))</f>
        <v>0</v>
      </c>
    </row>
    <row r="3406" spans="1:7" ht="16.5" customHeight="1" x14ac:dyDescent="0.2">
      <c r="A3406" s="578" t="s">
        <v>1806</v>
      </c>
      <c r="B3406" s="418" t="str">
        <f t="shared" si="361"/>
        <v>Equipo - Amortización de equipo</v>
      </c>
      <c r="C3406" s="424" t="s">
        <v>1811</v>
      </c>
      <c r="D3406" s="579">
        <f>C_Interés_Equipo</f>
        <v>0</v>
      </c>
      <c r="E3406" s="472"/>
      <c r="F3406" s="468">
        <f>IF(C3406="",0,D3400)</f>
        <v>0</v>
      </c>
      <c r="G3406" s="426">
        <f t="shared" ref="G3406:G3414" si="362">IF(F3406=0,0,ROUND(E3406/F3406,2))</f>
        <v>0</v>
      </c>
    </row>
    <row r="3407" spans="1:7" ht="16.5" customHeight="1" x14ac:dyDescent="0.2">
      <c r="A3407" s="578" t="s">
        <v>1807</v>
      </c>
      <c r="B3407" s="418" t="str">
        <f t="shared" si="361"/>
        <v xml:space="preserve">Accesorios y repuestos para máquinas de uso especial                 </v>
      </c>
      <c r="C3407" s="428" t="s">
        <v>1721</v>
      </c>
      <c r="D3407" s="579">
        <f>C_Reparaciones_Repuestos_Equipos</f>
        <v>0</v>
      </c>
      <c r="E3407" s="472"/>
      <c r="F3407" s="468">
        <f>IF(C3407="",0,D3400)</f>
        <v>0</v>
      </c>
      <c r="G3407" s="426">
        <f t="shared" si="362"/>
        <v>0</v>
      </c>
    </row>
    <row r="3408" spans="1:7" ht="16.5" customHeight="1" x14ac:dyDescent="0.2">
      <c r="A3408" s="578" t="s">
        <v>1809</v>
      </c>
      <c r="B3408" s="418" t="str">
        <f t="shared" si="361"/>
        <v xml:space="preserve">Gas oil                                                                </v>
      </c>
      <c r="C3408" s="428" t="s">
        <v>982</v>
      </c>
      <c r="D3408" s="579">
        <f>C_Combustible_Equipos</f>
        <v>0</v>
      </c>
      <c r="E3408" s="472"/>
      <c r="F3408" s="468">
        <f>IF(C3408="",0,D3400)</f>
        <v>0</v>
      </c>
      <c r="G3408" s="426">
        <f t="shared" si="362"/>
        <v>0</v>
      </c>
    </row>
    <row r="3409" spans="1:7" ht="16.5" customHeight="1" x14ac:dyDescent="0.2">
      <c r="A3409" s="578" t="s">
        <v>1810</v>
      </c>
      <c r="B3409" s="418" t="str">
        <f t="shared" si="361"/>
        <v xml:space="preserve">Aceites lubricantes                                                    </v>
      </c>
      <c r="C3409" s="428" t="s">
        <v>1808</v>
      </c>
      <c r="D3409" s="579">
        <f>C_Lubricantes_Equipos</f>
        <v>0</v>
      </c>
      <c r="E3409" s="472"/>
      <c r="F3409" s="468">
        <f>IF(C3409="",0,D3400)</f>
        <v>0</v>
      </c>
      <c r="G3409" s="426">
        <f t="shared" si="362"/>
        <v>0</v>
      </c>
    </row>
    <row r="3410" spans="1:7" ht="16.5" customHeight="1" x14ac:dyDescent="0.2">
      <c r="A3410" s="578"/>
      <c r="B3410" s="418">
        <f t="shared" si="361"/>
        <v>0</v>
      </c>
      <c r="C3410" s="428"/>
      <c r="D3410" s="471"/>
      <c r="E3410" s="430"/>
      <c r="F3410" s="468">
        <f>IF(C3410="",0,D3400)</f>
        <v>0</v>
      </c>
      <c r="G3410" s="426">
        <f t="shared" si="362"/>
        <v>0</v>
      </c>
    </row>
    <row r="3411" spans="1:7" ht="16.5" customHeight="1" x14ac:dyDescent="0.2">
      <c r="A3411" s="578"/>
      <c r="B3411" s="418">
        <f t="shared" si="361"/>
        <v>0</v>
      </c>
      <c r="C3411" s="428"/>
      <c r="D3411" s="425"/>
      <c r="E3411" s="471"/>
      <c r="F3411" s="468">
        <f>IF(C3411="",0,D3400)</f>
        <v>0</v>
      </c>
      <c r="G3411" s="426">
        <f t="shared" si="362"/>
        <v>0</v>
      </c>
    </row>
    <row r="3412" spans="1:7" ht="16.5" customHeight="1" x14ac:dyDescent="0.2">
      <c r="A3412" s="578"/>
      <c r="B3412" s="418">
        <f t="shared" si="361"/>
        <v>0</v>
      </c>
      <c r="C3412" s="428"/>
      <c r="D3412" s="425"/>
      <c r="E3412" s="471"/>
      <c r="F3412" s="468">
        <f>IF(C3412="",0,D3400)</f>
        <v>0</v>
      </c>
      <c r="G3412" s="426">
        <f t="shared" si="362"/>
        <v>0</v>
      </c>
    </row>
    <row r="3413" spans="1:7" ht="16.5" customHeight="1" x14ac:dyDescent="0.2">
      <c r="A3413" s="578"/>
      <c r="B3413" s="418">
        <f t="shared" si="361"/>
        <v>0</v>
      </c>
      <c r="C3413" s="428"/>
      <c r="D3413" s="425"/>
      <c r="E3413" s="429"/>
      <c r="F3413" s="468">
        <f>IF(C3413="",0,D3400)</f>
        <v>0</v>
      </c>
      <c r="G3413" s="426">
        <f t="shared" si="362"/>
        <v>0</v>
      </c>
    </row>
    <row r="3414" spans="1:7" ht="16.5" customHeight="1" x14ac:dyDescent="0.2">
      <c r="A3414" s="578"/>
      <c r="B3414" s="418">
        <f t="shared" si="361"/>
        <v>0</v>
      </c>
      <c r="C3414" s="424"/>
      <c r="D3414" s="425"/>
      <c r="E3414" s="429"/>
      <c r="F3414" s="468">
        <f>IF(C3414="",0,D3400)</f>
        <v>0</v>
      </c>
      <c r="G3414" s="426">
        <f t="shared" si="362"/>
        <v>0</v>
      </c>
    </row>
    <row r="3415" spans="1:7" ht="16.5" customHeight="1" x14ac:dyDescent="0.2">
      <c r="A3415" s="169"/>
      <c r="B3415" s="156"/>
      <c r="C3415" s="160"/>
      <c r="D3415" s="156"/>
      <c r="E3415" s="157"/>
      <c r="F3415" s="166" t="s">
        <v>35</v>
      </c>
      <c r="G3415" s="431">
        <f>SUBTOTAL(9,G3405:G3414)</f>
        <v>0</v>
      </c>
    </row>
    <row r="3416" spans="1:7" ht="16.5" customHeight="1" x14ac:dyDescent="0.2">
      <c r="A3416" s="165"/>
      <c r="B3416" s="160"/>
      <c r="C3416" s="167" t="s">
        <v>821</v>
      </c>
      <c r="D3416" s="156"/>
      <c r="E3416" s="157"/>
      <c r="F3416" s="158"/>
      <c r="G3416" s="168"/>
    </row>
    <row r="3417" spans="1:7" ht="16.5" customHeight="1" x14ac:dyDescent="0.2">
      <c r="A3417" s="603" t="s">
        <v>681</v>
      </c>
      <c r="B3417" s="604"/>
      <c r="C3417" s="605" t="s">
        <v>0</v>
      </c>
      <c r="D3417" s="607" t="s">
        <v>32</v>
      </c>
      <c r="E3417" s="607" t="s">
        <v>1715</v>
      </c>
      <c r="F3417" s="609" t="s">
        <v>1054</v>
      </c>
      <c r="G3417" s="611" t="s">
        <v>34</v>
      </c>
    </row>
    <row r="3418" spans="1:7" ht="16.5" customHeight="1" x14ac:dyDescent="0.2">
      <c r="A3418" s="163" t="s">
        <v>682</v>
      </c>
      <c r="B3418" s="164" t="s">
        <v>683</v>
      </c>
      <c r="C3418" s="606"/>
      <c r="D3418" s="608"/>
      <c r="E3418" s="608"/>
      <c r="F3418" s="610"/>
      <c r="G3418" s="612"/>
    </row>
    <row r="3419" spans="1:7" ht="16.5" customHeight="1" x14ac:dyDescent="0.2">
      <c r="A3419" s="423" t="s">
        <v>1822</v>
      </c>
      <c r="B3419" s="418" t="str">
        <f t="shared" ref="B3419:B3425" si="363">IF(A3419=0,0,VLOOKUP(A3419,Tabla_Indices,2,FALSE))</f>
        <v>Oficial Especializado</v>
      </c>
      <c r="C3419" s="427" t="s">
        <v>1723</v>
      </c>
      <c r="D3419" s="425"/>
      <c r="E3419" s="429"/>
      <c r="F3419" s="419">
        <f>D3400</f>
        <v>0</v>
      </c>
      <c r="G3419" s="432">
        <f>IF(F3419=0,0,ROUND(D3419*E3419/F3419,2))</f>
        <v>0</v>
      </c>
    </row>
    <row r="3420" spans="1:7" ht="16.5" customHeight="1" x14ac:dyDescent="0.2">
      <c r="A3420" s="423" t="s">
        <v>1823</v>
      </c>
      <c r="B3420" s="418" t="str">
        <f t="shared" si="363"/>
        <v xml:space="preserve">Oficial </v>
      </c>
      <c r="C3420" s="424" t="s">
        <v>1724</v>
      </c>
      <c r="D3420" s="425"/>
      <c r="E3420" s="429"/>
      <c r="F3420" s="419">
        <f>D3400</f>
        <v>0</v>
      </c>
      <c r="G3420" s="432">
        <f t="shared" ref="G3420:G3425" si="364">IF(F3420=0,0,ROUND(D3420*E3420/F3420,2))</f>
        <v>0</v>
      </c>
    </row>
    <row r="3421" spans="1:7" ht="16.5" customHeight="1" x14ac:dyDescent="0.2">
      <c r="A3421" s="423" t="s">
        <v>1824</v>
      </c>
      <c r="B3421" s="418" t="str">
        <f t="shared" si="363"/>
        <v>Ayudante</v>
      </c>
      <c r="C3421" s="424" t="s">
        <v>1725</v>
      </c>
      <c r="D3421" s="425"/>
      <c r="E3421" s="429"/>
      <c r="F3421" s="419">
        <f>D3400</f>
        <v>0</v>
      </c>
      <c r="G3421" s="432">
        <f t="shared" si="364"/>
        <v>0</v>
      </c>
    </row>
    <row r="3422" spans="1:7" ht="16.5" customHeight="1" x14ac:dyDescent="0.2">
      <c r="A3422" s="423" t="s">
        <v>1824</v>
      </c>
      <c r="B3422" s="418" t="str">
        <f t="shared" si="363"/>
        <v>Ayudante</v>
      </c>
      <c r="C3422" s="424" t="s">
        <v>825</v>
      </c>
      <c r="D3422" s="425"/>
      <c r="E3422" s="429"/>
      <c r="F3422" s="419">
        <f>D3400</f>
        <v>0</v>
      </c>
      <c r="G3422" s="432">
        <f t="shared" si="364"/>
        <v>0</v>
      </c>
    </row>
    <row r="3423" spans="1:7" ht="16.5" customHeight="1" x14ac:dyDescent="0.2">
      <c r="A3423" s="423"/>
      <c r="B3423" s="418">
        <f t="shared" si="363"/>
        <v>0</v>
      </c>
      <c r="C3423" s="424"/>
      <c r="D3423" s="425"/>
      <c r="E3423" s="429"/>
      <c r="F3423" s="419"/>
      <c r="G3423" s="432">
        <f t="shared" si="364"/>
        <v>0</v>
      </c>
    </row>
    <row r="3424" spans="1:7" ht="16.5" customHeight="1" x14ac:dyDescent="0.2">
      <c r="A3424" s="423" t="s">
        <v>1825</v>
      </c>
      <c r="B3424" s="418" t="str">
        <f t="shared" si="363"/>
        <v>Sereno</v>
      </c>
      <c r="C3424" s="424" t="s">
        <v>1726</v>
      </c>
      <c r="D3424" s="433"/>
      <c r="E3424" s="571"/>
      <c r="F3424" s="419">
        <f>D3400</f>
        <v>0</v>
      </c>
      <c r="G3424" s="432">
        <f t="shared" si="364"/>
        <v>0</v>
      </c>
    </row>
    <row r="3425" spans="1:7" ht="16.5" customHeight="1" x14ac:dyDescent="0.2">
      <c r="A3425" s="423"/>
      <c r="B3425" s="418">
        <f t="shared" si="363"/>
        <v>0</v>
      </c>
      <c r="C3425" s="418"/>
      <c r="D3425" s="469"/>
      <c r="E3425" s="419"/>
      <c r="F3425" s="419">
        <f>D3400</f>
        <v>0</v>
      </c>
      <c r="G3425" s="432">
        <f t="shared" si="364"/>
        <v>0</v>
      </c>
    </row>
    <row r="3426" spans="1:7" ht="16.5" customHeight="1" x14ac:dyDescent="0.2">
      <c r="A3426" s="169"/>
      <c r="B3426" s="156"/>
      <c r="C3426" s="160"/>
      <c r="D3426" s="156"/>
      <c r="E3426" s="157"/>
      <c r="F3426" s="166" t="s">
        <v>36</v>
      </c>
      <c r="G3426" s="434">
        <f>SUBTOTAL(9,G3419:G3425)</f>
        <v>0</v>
      </c>
    </row>
    <row r="3427" spans="1:7" ht="16.5" customHeight="1" x14ac:dyDescent="0.2">
      <c r="A3427" s="165"/>
      <c r="B3427" s="160"/>
      <c r="C3427" s="167" t="s">
        <v>1705</v>
      </c>
      <c r="D3427" s="156"/>
      <c r="E3427" s="157"/>
      <c r="F3427" s="158"/>
      <c r="G3427" s="168"/>
    </row>
    <row r="3428" spans="1:7" ht="16.5" customHeight="1" x14ac:dyDescent="0.2">
      <c r="A3428" s="603" t="s">
        <v>681</v>
      </c>
      <c r="B3428" s="604"/>
      <c r="C3428" s="605" t="s">
        <v>0</v>
      </c>
      <c r="D3428" s="605" t="s">
        <v>31</v>
      </c>
      <c r="E3428" s="607" t="s">
        <v>32</v>
      </c>
      <c r="F3428" s="609" t="s">
        <v>33</v>
      </c>
      <c r="G3428" s="611" t="s">
        <v>34</v>
      </c>
    </row>
    <row r="3429" spans="1:7" ht="16.5" customHeight="1" x14ac:dyDescent="0.2">
      <c r="A3429" s="163" t="s">
        <v>682</v>
      </c>
      <c r="B3429" s="164" t="s">
        <v>683</v>
      </c>
      <c r="C3429" s="606"/>
      <c r="D3429" s="606"/>
      <c r="E3429" s="608"/>
      <c r="F3429" s="610"/>
      <c r="G3429" s="612"/>
    </row>
    <row r="3430" spans="1:7" ht="16.5" customHeight="1" x14ac:dyDescent="0.2">
      <c r="A3430" s="423"/>
      <c r="B3430" s="418">
        <f t="shared" ref="B3430:B3440" si="365">IF(A3430=0,0,VLOOKUP(A3430,Tabla_Indices,2,FALSE))</f>
        <v>0</v>
      </c>
      <c r="C3430" s="424"/>
      <c r="D3430" s="425"/>
      <c r="E3430" s="429"/>
      <c r="F3430" s="430"/>
      <c r="G3430" s="432">
        <f>ROUND(E3430*F3430,2)</f>
        <v>0</v>
      </c>
    </row>
    <row r="3431" spans="1:7" ht="16.5" customHeight="1" x14ac:dyDescent="0.2">
      <c r="A3431" s="423"/>
      <c r="B3431" s="418">
        <f t="shared" si="365"/>
        <v>0</v>
      </c>
      <c r="C3431" s="424"/>
      <c r="D3431" s="425"/>
      <c r="E3431" s="429"/>
      <c r="F3431" s="430"/>
      <c r="G3431" s="432">
        <f t="shared" ref="G3431:G3440" si="366">ROUND(E3431*F3431,2)</f>
        <v>0</v>
      </c>
    </row>
    <row r="3432" spans="1:7" ht="16.5" customHeight="1" x14ac:dyDescent="0.2">
      <c r="A3432" s="423"/>
      <c r="B3432" s="418">
        <f t="shared" si="365"/>
        <v>0</v>
      </c>
      <c r="C3432" s="424"/>
      <c r="D3432" s="425"/>
      <c r="E3432" s="429"/>
      <c r="F3432" s="430"/>
      <c r="G3432" s="432">
        <f t="shared" si="366"/>
        <v>0</v>
      </c>
    </row>
    <row r="3433" spans="1:7" ht="16.5" customHeight="1" x14ac:dyDescent="0.2">
      <c r="A3433" s="423"/>
      <c r="B3433" s="418">
        <f t="shared" si="365"/>
        <v>0</v>
      </c>
      <c r="C3433" s="424"/>
      <c r="D3433" s="425"/>
      <c r="E3433" s="429"/>
      <c r="F3433" s="430"/>
      <c r="G3433" s="432">
        <f t="shared" si="366"/>
        <v>0</v>
      </c>
    </row>
    <row r="3434" spans="1:7" ht="16.5" customHeight="1" x14ac:dyDescent="0.2">
      <c r="A3434" s="423"/>
      <c r="B3434" s="418">
        <f t="shared" si="365"/>
        <v>0</v>
      </c>
      <c r="C3434" s="424"/>
      <c r="D3434" s="425"/>
      <c r="E3434" s="429"/>
      <c r="F3434" s="430"/>
      <c r="G3434" s="432">
        <f t="shared" si="366"/>
        <v>0</v>
      </c>
    </row>
    <row r="3435" spans="1:7" ht="16.5" customHeight="1" x14ac:dyDescent="0.2">
      <c r="A3435" s="423"/>
      <c r="B3435" s="418">
        <f t="shared" si="365"/>
        <v>0</v>
      </c>
      <c r="C3435" s="424"/>
      <c r="D3435" s="425"/>
      <c r="E3435" s="435"/>
      <c r="F3435" s="430"/>
      <c r="G3435" s="432">
        <f t="shared" si="366"/>
        <v>0</v>
      </c>
    </row>
    <row r="3436" spans="1:7" ht="16.5" customHeight="1" x14ac:dyDescent="0.2">
      <c r="A3436" s="423"/>
      <c r="B3436" s="418">
        <f t="shared" si="365"/>
        <v>0</v>
      </c>
      <c r="C3436" s="424"/>
      <c r="D3436" s="425"/>
      <c r="E3436" s="429"/>
      <c r="F3436" s="430"/>
      <c r="G3436" s="432">
        <f t="shared" si="366"/>
        <v>0</v>
      </c>
    </row>
    <row r="3437" spans="1:7" ht="16.5" customHeight="1" x14ac:dyDescent="0.2">
      <c r="A3437" s="423"/>
      <c r="B3437" s="418">
        <f t="shared" si="365"/>
        <v>0</v>
      </c>
      <c r="C3437" s="424"/>
      <c r="D3437" s="425"/>
      <c r="E3437" s="429"/>
      <c r="F3437" s="430"/>
      <c r="G3437" s="432">
        <f t="shared" si="366"/>
        <v>0</v>
      </c>
    </row>
    <row r="3438" spans="1:7" ht="16.5" customHeight="1" x14ac:dyDescent="0.2">
      <c r="A3438" s="423"/>
      <c r="B3438" s="418">
        <f t="shared" si="365"/>
        <v>0</v>
      </c>
      <c r="C3438" s="424"/>
      <c r="D3438" s="425"/>
      <c r="E3438" s="429"/>
      <c r="F3438" s="430"/>
      <c r="G3438" s="432">
        <f t="shared" si="366"/>
        <v>0</v>
      </c>
    </row>
    <row r="3439" spans="1:7" ht="16.5" customHeight="1" x14ac:dyDescent="0.2">
      <c r="A3439" s="423"/>
      <c r="B3439" s="418">
        <f t="shared" si="365"/>
        <v>0</v>
      </c>
      <c r="C3439" s="424"/>
      <c r="D3439" s="425"/>
      <c r="E3439" s="429"/>
      <c r="F3439" s="430"/>
      <c r="G3439" s="432">
        <f t="shared" si="366"/>
        <v>0</v>
      </c>
    </row>
    <row r="3440" spans="1:7" ht="16.5" customHeight="1" x14ac:dyDescent="0.2">
      <c r="A3440" s="423"/>
      <c r="B3440" s="418">
        <f t="shared" si="365"/>
        <v>0</v>
      </c>
      <c r="C3440" s="424"/>
      <c r="D3440" s="425"/>
      <c r="E3440" s="429"/>
      <c r="F3440" s="430"/>
      <c r="G3440" s="432">
        <f t="shared" si="366"/>
        <v>0</v>
      </c>
    </row>
    <row r="3441" spans="1:7" ht="16.5" customHeight="1" x14ac:dyDescent="0.2">
      <c r="A3441" s="165"/>
      <c r="B3441" s="160"/>
      <c r="C3441" s="160"/>
      <c r="D3441" s="156"/>
      <c r="E3441" s="157"/>
      <c r="F3441" s="166" t="s">
        <v>37</v>
      </c>
      <c r="G3441" s="436">
        <f>SUBTOTAL(9,G3430:G3440)</f>
        <v>0</v>
      </c>
    </row>
    <row r="3442" spans="1:7" ht="16.5" customHeight="1" x14ac:dyDescent="0.2">
      <c r="A3442" s="165"/>
      <c r="B3442" s="160"/>
      <c r="C3442" s="167" t="s">
        <v>1706</v>
      </c>
      <c r="D3442" s="156"/>
      <c r="E3442" s="157"/>
      <c r="F3442" s="158"/>
      <c r="G3442" s="168"/>
    </row>
    <row r="3443" spans="1:7" ht="16.5" customHeight="1" x14ac:dyDescent="0.2">
      <c r="A3443" s="603" t="s">
        <v>681</v>
      </c>
      <c r="B3443" s="604"/>
      <c r="C3443" s="605" t="s">
        <v>0</v>
      </c>
      <c r="D3443" s="605" t="s">
        <v>31</v>
      </c>
      <c r="E3443" s="607" t="s">
        <v>32</v>
      </c>
      <c r="F3443" s="609" t="s">
        <v>33</v>
      </c>
      <c r="G3443" s="611" t="s">
        <v>34</v>
      </c>
    </row>
    <row r="3444" spans="1:7" ht="16.5" customHeight="1" x14ac:dyDescent="0.2">
      <c r="A3444" s="163" t="s">
        <v>682</v>
      </c>
      <c r="B3444" s="164" t="s">
        <v>683</v>
      </c>
      <c r="C3444" s="606"/>
      <c r="D3444" s="606"/>
      <c r="E3444" s="608"/>
      <c r="F3444" s="610"/>
      <c r="G3444" s="612"/>
    </row>
    <row r="3445" spans="1:7" ht="16.5" customHeight="1" x14ac:dyDescent="0.2">
      <c r="A3445" s="423"/>
      <c r="B3445" s="418">
        <f>IF(A3445=0,0,VLOOKUP(A3445,Tabla_Indices,2,FALSE))</f>
        <v>0</v>
      </c>
      <c r="C3445" s="424"/>
      <c r="D3445" s="425"/>
      <c r="E3445" s="429"/>
      <c r="F3445" s="430"/>
      <c r="G3445" s="432">
        <f>ROUND(E3445*F3445,2)</f>
        <v>0</v>
      </c>
    </row>
    <row r="3446" spans="1:7" ht="16.5" customHeight="1" x14ac:dyDescent="0.2">
      <c r="A3446" s="423"/>
      <c r="B3446" s="418">
        <f>IF(A3446=0,0,VLOOKUP(A3446,Tabla_Indices,2,FALSE))</f>
        <v>0</v>
      </c>
      <c r="C3446" s="424"/>
      <c r="D3446" s="425"/>
      <c r="E3446" s="435"/>
      <c r="F3446" s="430"/>
      <c r="G3446" s="432">
        <f t="shared" ref="G3446" si="367">ROUND(E3446*F3446,2)</f>
        <v>0</v>
      </c>
    </row>
    <row r="3447" spans="1:7" ht="16.5" customHeight="1" x14ac:dyDescent="0.2">
      <c r="A3447" s="165"/>
      <c r="B3447" s="160"/>
      <c r="C3447" s="160"/>
      <c r="D3447" s="156"/>
      <c r="E3447" s="157"/>
      <c r="F3447" s="166" t="s">
        <v>1707</v>
      </c>
      <c r="G3447" s="436">
        <f>SUBTOTAL(9,G3445:G3446)</f>
        <v>0</v>
      </c>
    </row>
    <row r="3448" spans="1:7" ht="16.5" customHeight="1" thickBot="1" x14ac:dyDescent="0.25">
      <c r="A3448" s="170"/>
      <c r="B3448" s="171"/>
      <c r="C3448" s="172"/>
      <c r="D3448" s="171"/>
      <c r="E3448" s="173"/>
      <c r="F3448" s="174"/>
      <c r="G3448" s="175"/>
    </row>
    <row r="3449" spans="1:7" ht="16.5" customHeight="1" thickBot="1" x14ac:dyDescent="0.25">
      <c r="A3449" s="202">
        <f>B3382</f>
        <v>46</v>
      </c>
      <c r="B3449" s="201">
        <f>C3382</f>
        <v>0</v>
      </c>
      <c r="C3449" s="225"/>
      <c r="D3449" s="225" t="s">
        <v>38</v>
      </c>
      <c r="E3449" s="226"/>
      <c r="F3449" s="437" t="str">
        <f>CONCATENATE("$/",G3382)</f>
        <v>$/0</v>
      </c>
      <c r="G3449" s="438">
        <f>SUBTOTAL(9,G3405:G3448)</f>
        <v>0</v>
      </c>
    </row>
    <row r="3450" spans="1:7" ht="16.5" customHeight="1" thickTop="1" thickBot="1" x14ac:dyDescent="0.25"/>
    <row r="3451" spans="1:7" ht="16.5" customHeight="1" thickTop="1" x14ac:dyDescent="0.2">
      <c r="A3451" s="613" t="s">
        <v>40</v>
      </c>
      <c r="B3451" s="614"/>
      <c r="C3451" s="614"/>
      <c r="D3451" s="614"/>
      <c r="E3451" s="614"/>
      <c r="F3451" s="614"/>
      <c r="G3451" s="615"/>
    </row>
    <row r="3452" spans="1:7" ht="16.5" customHeight="1" x14ac:dyDescent="0.2">
      <c r="A3452" s="146" t="s">
        <v>819</v>
      </c>
      <c r="B3452" s="147" t="str">
        <f>Comitente</f>
        <v>DIRECCIÓN PROVINCIAL DE VIALIDAD</v>
      </c>
      <c r="C3452" s="148"/>
      <c r="D3452" s="223"/>
      <c r="E3452" s="223"/>
      <c r="F3452" s="150"/>
      <c r="G3452" s="151"/>
    </row>
    <row r="3453" spans="1:7" ht="16.5" customHeight="1" x14ac:dyDescent="0.2">
      <c r="A3453" s="146" t="s">
        <v>820</v>
      </c>
      <c r="B3453" s="147">
        <f>Contratista</f>
        <v>0</v>
      </c>
      <c r="C3453" s="152"/>
      <c r="D3453" s="152"/>
      <c r="E3453" s="152"/>
      <c r="F3453" s="147"/>
      <c r="G3453" s="153"/>
    </row>
    <row r="3454" spans="1:7" ht="16.5" customHeight="1" x14ac:dyDescent="0.2">
      <c r="A3454" s="146" t="s">
        <v>28</v>
      </c>
      <c r="B3454" s="147">
        <f>Obra</f>
        <v>0</v>
      </c>
      <c r="C3454" s="152"/>
      <c r="D3454" s="152"/>
      <c r="E3454" s="152"/>
      <c r="F3454" s="147" t="s">
        <v>41</v>
      </c>
      <c r="G3454" s="153">
        <f>Fecha_Base</f>
        <v>0</v>
      </c>
    </row>
    <row r="3455" spans="1:7" ht="16.5" customHeight="1" x14ac:dyDescent="0.2">
      <c r="A3455" s="154" t="s">
        <v>818</v>
      </c>
      <c r="B3455" s="155">
        <f>Ubicación</f>
        <v>0</v>
      </c>
      <c r="C3455" s="155"/>
      <c r="D3455" s="156"/>
      <c r="E3455" s="157"/>
      <c r="F3455" s="158"/>
      <c r="G3455" s="159"/>
    </row>
    <row r="3456" spans="1:7" ht="16.5" customHeight="1" x14ac:dyDescent="0.2">
      <c r="A3456" s="154" t="s">
        <v>42</v>
      </c>
      <c r="B3456" s="470"/>
      <c r="C3456" s="160" t="str">
        <f>IF(B3456="","",VLOOKUP(B3456,Tabla_CyP,2,FALSE))</f>
        <v/>
      </c>
      <c r="E3456" s="157"/>
      <c r="F3456" s="158"/>
      <c r="G3456" s="159"/>
    </row>
    <row r="3457" spans="1:7" ht="16.5" customHeight="1" x14ac:dyDescent="0.2">
      <c r="A3457" s="154" t="s">
        <v>29</v>
      </c>
      <c r="B3457" s="570">
        <v>47</v>
      </c>
      <c r="C3457" s="160">
        <f>IF(B3457=0,"",VLOOKUP(B3457,Tabla_CyP,2,FALSE))</f>
        <v>0</v>
      </c>
      <c r="D3457" s="156"/>
      <c r="E3457" s="157"/>
      <c r="F3457" s="155" t="s">
        <v>30</v>
      </c>
      <c r="G3457" s="161">
        <f>IF(B3457=0,"",VLOOKUP(B3457,Tabla_CyP,4,FALSE))</f>
        <v>0</v>
      </c>
    </row>
    <row r="3458" spans="1:7" ht="16.5" customHeight="1" x14ac:dyDescent="0.2">
      <c r="A3458" s="154"/>
      <c r="B3458" s="155"/>
      <c r="C3458" s="160"/>
      <c r="D3458" s="156"/>
      <c r="E3458" s="157"/>
      <c r="F3458" s="160"/>
      <c r="G3458" s="162"/>
    </row>
    <row r="3459" spans="1:7" ht="16.5" customHeight="1" x14ac:dyDescent="0.2">
      <c r="A3459" s="412"/>
      <c r="B3459" s="149"/>
      <c r="C3459" s="413" t="s">
        <v>1695</v>
      </c>
      <c r="D3459" s="149"/>
      <c r="E3459" s="149"/>
      <c r="F3459" s="149"/>
      <c r="G3459" s="414"/>
    </row>
    <row r="3460" spans="1:7" ht="16.5" customHeight="1" x14ac:dyDescent="0.2">
      <c r="A3460" s="154"/>
      <c r="B3460" s="215"/>
      <c r="C3460" s="160"/>
      <c r="D3460" s="156"/>
      <c r="E3460" s="157"/>
      <c r="F3460" s="155"/>
      <c r="G3460" s="161"/>
    </row>
    <row r="3461" spans="1:7" ht="16.5" customHeight="1" x14ac:dyDescent="0.2">
      <c r="A3461" s="154"/>
      <c r="B3461" s="215"/>
      <c r="C3461" s="415" t="s">
        <v>1696</v>
      </c>
      <c r="D3461" s="416" t="s">
        <v>32</v>
      </c>
      <c r="E3461" s="416" t="s">
        <v>1697</v>
      </c>
      <c r="F3461" s="416" t="s">
        <v>1698</v>
      </c>
      <c r="G3461" s="417" t="s">
        <v>1699</v>
      </c>
    </row>
    <row r="3462" spans="1:7" ht="16.5" customHeight="1" x14ac:dyDescent="0.2">
      <c r="A3462" s="154"/>
      <c r="B3462" s="215"/>
      <c r="C3462" s="424"/>
      <c r="D3462" s="429"/>
      <c r="E3462" s="467"/>
      <c r="F3462" s="430"/>
      <c r="G3462" s="420">
        <f>ROUND(D3462*F3462,2)</f>
        <v>0</v>
      </c>
    </row>
    <row r="3463" spans="1:7" ht="16.5" customHeight="1" x14ac:dyDescent="0.2">
      <c r="A3463" s="154"/>
      <c r="B3463" s="215"/>
      <c r="C3463" s="424"/>
      <c r="D3463" s="429"/>
      <c r="E3463" s="467"/>
      <c r="F3463" s="430"/>
      <c r="G3463" s="420">
        <f>ROUND(D3463*F3463,2)</f>
        <v>0</v>
      </c>
    </row>
    <row r="3464" spans="1:7" ht="16.5" customHeight="1" x14ac:dyDescent="0.2">
      <c r="A3464" s="154"/>
      <c r="B3464" s="215"/>
      <c r="C3464" s="424"/>
      <c r="D3464" s="429"/>
      <c r="E3464" s="467"/>
      <c r="F3464" s="430"/>
      <c r="G3464" s="420">
        <f>ROUND(D3464*F3464,2)</f>
        <v>0</v>
      </c>
    </row>
    <row r="3465" spans="1:7" ht="16.5" customHeight="1" x14ac:dyDescent="0.2">
      <c r="A3465" s="154"/>
      <c r="B3465" s="215"/>
      <c r="C3465" s="424"/>
      <c r="D3465" s="429"/>
      <c r="E3465" s="467"/>
      <c r="F3465" s="430"/>
      <c r="G3465" s="420">
        <f>ROUND(D3465*F3465,2)</f>
        <v>0</v>
      </c>
    </row>
    <row r="3466" spans="1:7" ht="16.5" customHeight="1" x14ac:dyDescent="0.2">
      <c r="A3466" s="154"/>
      <c r="B3466" s="215"/>
      <c r="C3466" s="424"/>
      <c r="D3466" s="429"/>
      <c r="E3466" s="467"/>
      <c r="F3466" s="430"/>
      <c r="G3466" s="420">
        <f t="shared" ref="G3466:G3471" si="368">ROUND(D3466*F3466,2)</f>
        <v>0</v>
      </c>
    </row>
    <row r="3467" spans="1:7" ht="16.5" customHeight="1" x14ac:dyDescent="0.2">
      <c r="A3467" s="154"/>
      <c r="B3467" s="215"/>
      <c r="C3467" s="424"/>
      <c r="D3467" s="429"/>
      <c r="E3467" s="467"/>
      <c r="F3467" s="430"/>
      <c r="G3467" s="420">
        <f t="shared" si="368"/>
        <v>0</v>
      </c>
    </row>
    <row r="3468" spans="1:7" ht="16.5" customHeight="1" x14ac:dyDescent="0.2">
      <c r="A3468" s="154"/>
      <c r="B3468" s="215"/>
      <c r="C3468" s="424"/>
      <c r="D3468" s="429"/>
      <c r="E3468" s="467"/>
      <c r="F3468" s="430"/>
      <c r="G3468" s="420">
        <f t="shared" si="368"/>
        <v>0</v>
      </c>
    </row>
    <row r="3469" spans="1:7" ht="16.5" customHeight="1" x14ac:dyDescent="0.2">
      <c r="A3469" s="154"/>
      <c r="B3469" s="215"/>
      <c r="C3469" s="424"/>
      <c r="D3469" s="429"/>
      <c r="E3469" s="467"/>
      <c r="F3469" s="430"/>
      <c r="G3469" s="420">
        <f t="shared" si="368"/>
        <v>0</v>
      </c>
    </row>
    <row r="3470" spans="1:7" ht="16.5" customHeight="1" x14ac:dyDescent="0.2">
      <c r="A3470" s="154"/>
      <c r="B3470" s="215"/>
      <c r="C3470" s="424"/>
      <c r="D3470" s="429"/>
      <c r="E3470" s="467"/>
      <c r="F3470" s="430"/>
      <c r="G3470" s="420">
        <f t="shared" si="368"/>
        <v>0</v>
      </c>
    </row>
    <row r="3471" spans="1:7" ht="16.5" customHeight="1" x14ac:dyDescent="0.2">
      <c r="A3471" s="154"/>
      <c r="B3471" s="215"/>
      <c r="C3471" s="424"/>
      <c r="D3471" s="429"/>
      <c r="E3471" s="467"/>
      <c r="F3471" s="430"/>
      <c r="G3471" s="420">
        <f t="shared" si="368"/>
        <v>0</v>
      </c>
    </row>
    <row r="3472" spans="1:7" ht="16.5" customHeight="1" thickBot="1" x14ac:dyDescent="0.25">
      <c r="A3472" s="154"/>
      <c r="B3472" s="215"/>
      <c r="C3472" s="160"/>
      <c r="E3472" s="222"/>
      <c r="F3472" s="155"/>
      <c r="G3472" s="161"/>
    </row>
    <row r="3473" spans="1:7" ht="16.5" customHeight="1" thickBot="1" x14ac:dyDescent="0.25">
      <c r="A3473" s="154"/>
      <c r="C3473" s="421" t="s">
        <v>1700</v>
      </c>
      <c r="E3473" s="222">
        <f>SUMPRODUCT(D3462:D3471,E3462:E3471)</f>
        <v>0</v>
      </c>
      <c r="F3473" s="155" t="s">
        <v>1701</v>
      </c>
      <c r="G3473" s="422">
        <f>SUM(G3462:G3471)</f>
        <v>0</v>
      </c>
    </row>
    <row r="3474" spans="1:7" ht="16.5" customHeight="1" x14ac:dyDescent="0.2">
      <c r="A3474" s="154"/>
      <c r="B3474" s="215"/>
      <c r="C3474" s="421"/>
      <c r="D3474" s="222"/>
      <c r="E3474" s="157"/>
      <c r="F3474" s="155"/>
      <c r="G3474" s="224"/>
    </row>
    <row r="3475" spans="1:7" ht="16.5" customHeight="1" x14ac:dyDescent="0.2">
      <c r="A3475" s="154"/>
      <c r="B3475" s="215"/>
      <c r="C3475" s="155" t="s">
        <v>1702</v>
      </c>
      <c r="D3475" s="425"/>
      <c r="E3475" s="559" t="str">
        <f>CONCATENATE(G3457,"/día")</f>
        <v>0/día</v>
      </c>
      <c r="F3475" s="155"/>
      <c r="G3475" s="161"/>
    </row>
    <row r="3476" spans="1:7" ht="16.5" customHeight="1" x14ac:dyDescent="0.2">
      <c r="A3476" s="154"/>
      <c r="B3476" s="215"/>
      <c r="C3476" s="160"/>
      <c r="D3476" s="156"/>
      <c r="E3476" s="157"/>
      <c r="F3476" s="155"/>
      <c r="G3476" s="161"/>
    </row>
    <row r="3477" spans="1:7" ht="16.5" customHeight="1" x14ac:dyDescent="0.2">
      <c r="A3477" s="603" t="s">
        <v>681</v>
      </c>
      <c r="B3477" s="604"/>
      <c r="C3477" s="605" t="s">
        <v>0</v>
      </c>
      <c r="D3477" s="607" t="s">
        <v>1703</v>
      </c>
      <c r="E3477" s="607" t="s">
        <v>1715</v>
      </c>
      <c r="F3477" s="609" t="s">
        <v>1054</v>
      </c>
      <c r="G3477" s="611" t="s">
        <v>34</v>
      </c>
    </row>
    <row r="3478" spans="1:7" ht="16.5" customHeight="1" x14ac:dyDescent="0.2">
      <c r="A3478" s="163" t="s">
        <v>682</v>
      </c>
      <c r="B3478" s="164" t="s">
        <v>683</v>
      </c>
      <c r="C3478" s="606"/>
      <c r="D3478" s="608"/>
      <c r="E3478" s="608"/>
      <c r="F3478" s="610"/>
      <c r="G3478" s="612"/>
    </row>
    <row r="3479" spans="1:7" ht="16.5" customHeight="1" x14ac:dyDescent="0.2">
      <c r="A3479" s="165"/>
      <c r="B3479" s="160"/>
      <c r="C3479" s="167" t="s">
        <v>1704</v>
      </c>
      <c r="D3479" s="157"/>
      <c r="E3479" s="157"/>
      <c r="F3479" s="160"/>
      <c r="G3479" s="168"/>
    </row>
    <row r="3480" spans="1:7" ht="16.5" customHeight="1" x14ac:dyDescent="0.2">
      <c r="A3480" s="578" t="s">
        <v>1806</v>
      </c>
      <c r="B3480" s="418" t="str">
        <f t="shared" ref="B3480:B3489" si="369">IF(A3480=0,0,VLOOKUP(A3480,Tabla_Indices,2,FALSE))</f>
        <v>Equipo - Amortización de equipo</v>
      </c>
      <c r="C3480" s="424" t="s">
        <v>1821</v>
      </c>
      <c r="D3480" s="579">
        <f>C_Amortización_Equipo</f>
        <v>0</v>
      </c>
      <c r="E3480" s="472"/>
      <c r="F3480" s="468">
        <f>IF(C3480="",0,D3475)</f>
        <v>0</v>
      </c>
      <c r="G3480" s="426">
        <f>IF(F3480=0,0,ROUND(E3480/F3480,2))</f>
        <v>0</v>
      </c>
    </row>
    <row r="3481" spans="1:7" ht="16.5" customHeight="1" x14ac:dyDescent="0.2">
      <c r="A3481" s="578" t="s">
        <v>1806</v>
      </c>
      <c r="B3481" s="418" t="str">
        <f t="shared" si="369"/>
        <v>Equipo - Amortización de equipo</v>
      </c>
      <c r="C3481" s="424" t="s">
        <v>1811</v>
      </c>
      <c r="D3481" s="579">
        <f>C_Interés_Equipo</f>
        <v>0</v>
      </c>
      <c r="E3481" s="472"/>
      <c r="F3481" s="468">
        <f>IF(C3481="",0,D3475)</f>
        <v>0</v>
      </c>
      <c r="G3481" s="426">
        <f t="shared" ref="G3481:G3489" si="370">IF(F3481=0,0,ROUND(E3481/F3481,2))</f>
        <v>0</v>
      </c>
    </row>
    <row r="3482" spans="1:7" ht="16.5" customHeight="1" x14ac:dyDescent="0.2">
      <c r="A3482" s="578" t="s">
        <v>1807</v>
      </c>
      <c r="B3482" s="418" t="str">
        <f t="shared" si="369"/>
        <v xml:space="preserve">Accesorios y repuestos para máquinas de uso especial                 </v>
      </c>
      <c r="C3482" s="428" t="s">
        <v>1721</v>
      </c>
      <c r="D3482" s="579">
        <f>C_Reparaciones_Repuestos_Equipos</f>
        <v>0</v>
      </c>
      <c r="E3482" s="472"/>
      <c r="F3482" s="468">
        <f>IF(C3482="",0,D3475)</f>
        <v>0</v>
      </c>
      <c r="G3482" s="426">
        <f t="shared" si="370"/>
        <v>0</v>
      </c>
    </row>
    <row r="3483" spans="1:7" ht="16.5" customHeight="1" x14ac:dyDescent="0.2">
      <c r="A3483" s="578" t="s">
        <v>1809</v>
      </c>
      <c r="B3483" s="418" t="str">
        <f t="shared" si="369"/>
        <v xml:space="preserve">Gas oil                                                                </v>
      </c>
      <c r="C3483" s="428" t="s">
        <v>982</v>
      </c>
      <c r="D3483" s="579">
        <f>C_Combustible_Equipos</f>
        <v>0</v>
      </c>
      <c r="E3483" s="472"/>
      <c r="F3483" s="468">
        <f>IF(C3483="",0,D3475)</f>
        <v>0</v>
      </c>
      <c r="G3483" s="426">
        <f t="shared" si="370"/>
        <v>0</v>
      </c>
    </row>
    <row r="3484" spans="1:7" ht="16.5" customHeight="1" x14ac:dyDescent="0.2">
      <c r="A3484" s="578" t="s">
        <v>1810</v>
      </c>
      <c r="B3484" s="418" t="str">
        <f t="shared" si="369"/>
        <v xml:space="preserve">Aceites lubricantes                                                    </v>
      </c>
      <c r="C3484" s="428" t="s">
        <v>1808</v>
      </c>
      <c r="D3484" s="579">
        <f>C_Lubricantes_Equipos</f>
        <v>0</v>
      </c>
      <c r="E3484" s="472"/>
      <c r="F3484" s="468">
        <f>IF(C3484="",0,D3475)</f>
        <v>0</v>
      </c>
      <c r="G3484" s="426">
        <f t="shared" si="370"/>
        <v>0</v>
      </c>
    </row>
    <row r="3485" spans="1:7" ht="16.5" customHeight="1" x14ac:dyDescent="0.2">
      <c r="A3485" s="578"/>
      <c r="B3485" s="418">
        <f t="shared" si="369"/>
        <v>0</v>
      </c>
      <c r="C3485" s="428"/>
      <c r="D3485" s="471"/>
      <c r="E3485" s="430"/>
      <c r="F3485" s="468">
        <f>IF(C3485="",0,D3475)</f>
        <v>0</v>
      </c>
      <c r="G3485" s="426">
        <f t="shared" si="370"/>
        <v>0</v>
      </c>
    </row>
    <row r="3486" spans="1:7" ht="16.5" customHeight="1" x14ac:dyDescent="0.2">
      <c r="A3486" s="578"/>
      <c r="B3486" s="418">
        <f t="shared" si="369"/>
        <v>0</v>
      </c>
      <c r="C3486" s="428"/>
      <c r="D3486" s="425"/>
      <c r="E3486" s="471"/>
      <c r="F3486" s="468">
        <f>IF(C3486="",0,D3475)</f>
        <v>0</v>
      </c>
      <c r="G3486" s="426">
        <f t="shared" si="370"/>
        <v>0</v>
      </c>
    </row>
    <row r="3487" spans="1:7" ht="16.5" customHeight="1" x14ac:dyDescent="0.2">
      <c r="A3487" s="578"/>
      <c r="B3487" s="418">
        <f t="shared" si="369"/>
        <v>0</v>
      </c>
      <c r="C3487" s="428"/>
      <c r="D3487" s="425"/>
      <c r="E3487" s="471"/>
      <c r="F3487" s="468">
        <f>IF(C3487="",0,D3475)</f>
        <v>0</v>
      </c>
      <c r="G3487" s="426">
        <f t="shared" si="370"/>
        <v>0</v>
      </c>
    </row>
    <row r="3488" spans="1:7" ht="16.5" customHeight="1" x14ac:dyDescent="0.2">
      <c r="A3488" s="578"/>
      <c r="B3488" s="418">
        <f t="shared" si="369"/>
        <v>0</v>
      </c>
      <c r="C3488" s="428"/>
      <c r="D3488" s="425"/>
      <c r="E3488" s="429"/>
      <c r="F3488" s="468">
        <f>IF(C3488="",0,D3475)</f>
        <v>0</v>
      </c>
      <c r="G3488" s="426">
        <f t="shared" si="370"/>
        <v>0</v>
      </c>
    </row>
    <row r="3489" spans="1:7" ht="16.5" customHeight="1" x14ac:dyDescent="0.2">
      <c r="A3489" s="578"/>
      <c r="B3489" s="418">
        <f t="shared" si="369"/>
        <v>0</v>
      </c>
      <c r="C3489" s="424"/>
      <c r="D3489" s="425"/>
      <c r="E3489" s="429"/>
      <c r="F3489" s="468">
        <f>IF(C3489="",0,D3475)</f>
        <v>0</v>
      </c>
      <c r="G3489" s="426">
        <f t="shared" si="370"/>
        <v>0</v>
      </c>
    </row>
    <row r="3490" spans="1:7" ht="16.5" customHeight="1" x14ac:dyDescent="0.2">
      <c r="A3490" s="169"/>
      <c r="B3490" s="156"/>
      <c r="C3490" s="160"/>
      <c r="D3490" s="156"/>
      <c r="E3490" s="157"/>
      <c r="F3490" s="166" t="s">
        <v>35</v>
      </c>
      <c r="G3490" s="431">
        <f>SUBTOTAL(9,G3480:G3489)</f>
        <v>0</v>
      </c>
    </row>
    <row r="3491" spans="1:7" ht="16.5" customHeight="1" x14ac:dyDescent="0.2">
      <c r="A3491" s="165"/>
      <c r="B3491" s="160"/>
      <c r="C3491" s="167" t="s">
        <v>821</v>
      </c>
      <c r="D3491" s="156"/>
      <c r="E3491" s="157"/>
      <c r="F3491" s="158"/>
      <c r="G3491" s="168"/>
    </row>
    <row r="3492" spans="1:7" ht="16.5" customHeight="1" x14ac:dyDescent="0.2">
      <c r="A3492" s="603" t="s">
        <v>681</v>
      </c>
      <c r="B3492" s="604"/>
      <c r="C3492" s="605" t="s">
        <v>0</v>
      </c>
      <c r="D3492" s="607" t="s">
        <v>32</v>
      </c>
      <c r="E3492" s="607" t="s">
        <v>1715</v>
      </c>
      <c r="F3492" s="609" t="s">
        <v>1054</v>
      </c>
      <c r="G3492" s="611" t="s">
        <v>34</v>
      </c>
    </row>
    <row r="3493" spans="1:7" ht="16.5" customHeight="1" x14ac:dyDescent="0.2">
      <c r="A3493" s="163" t="s">
        <v>682</v>
      </c>
      <c r="B3493" s="164" t="s">
        <v>683</v>
      </c>
      <c r="C3493" s="606"/>
      <c r="D3493" s="608"/>
      <c r="E3493" s="608"/>
      <c r="F3493" s="610"/>
      <c r="G3493" s="612"/>
    </row>
    <row r="3494" spans="1:7" ht="16.5" customHeight="1" x14ac:dyDescent="0.2">
      <c r="A3494" s="423" t="s">
        <v>1822</v>
      </c>
      <c r="B3494" s="418" t="str">
        <f t="shared" ref="B3494:B3500" si="371">IF(A3494=0,0,VLOOKUP(A3494,Tabla_Indices,2,FALSE))</f>
        <v>Oficial Especializado</v>
      </c>
      <c r="C3494" s="427" t="s">
        <v>1723</v>
      </c>
      <c r="D3494" s="425"/>
      <c r="E3494" s="429"/>
      <c r="F3494" s="419">
        <f>D3475</f>
        <v>0</v>
      </c>
      <c r="G3494" s="432">
        <f>IF(F3494=0,0,ROUND(D3494*E3494/F3494,2))</f>
        <v>0</v>
      </c>
    </row>
    <row r="3495" spans="1:7" ht="16.5" customHeight="1" x14ac:dyDescent="0.2">
      <c r="A3495" s="423" t="s">
        <v>1823</v>
      </c>
      <c r="B3495" s="418" t="str">
        <f t="shared" si="371"/>
        <v xml:space="preserve">Oficial </v>
      </c>
      <c r="C3495" s="424" t="s">
        <v>1724</v>
      </c>
      <c r="D3495" s="425"/>
      <c r="E3495" s="429"/>
      <c r="F3495" s="419">
        <f>D3475</f>
        <v>0</v>
      </c>
      <c r="G3495" s="432">
        <f t="shared" ref="G3495:G3500" si="372">IF(F3495=0,0,ROUND(D3495*E3495/F3495,2))</f>
        <v>0</v>
      </c>
    </row>
    <row r="3496" spans="1:7" ht="16.5" customHeight="1" x14ac:dyDescent="0.2">
      <c r="A3496" s="423" t="s">
        <v>1824</v>
      </c>
      <c r="B3496" s="418" t="str">
        <f t="shared" si="371"/>
        <v>Ayudante</v>
      </c>
      <c r="C3496" s="424" t="s">
        <v>1725</v>
      </c>
      <c r="D3496" s="425"/>
      <c r="E3496" s="429"/>
      <c r="F3496" s="419">
        <f>D3475</f>
        <v>0</v>
      </c>
      <c r="G3496" s="432">
        <f t="shared" si="372"/>
        <v>0</v>
      </c>
    </row>
    <row r="3497" spans="1:7" ht="16.5" customHeight="1" x14ac:dyDescent="0.2">
      <c r="A3497" s="423" t="s">
        <v>1824</v>
      </c>
      <c r="B3497" s="418" t="str">
        <f t="shared" si="371"/>
        <v>Ayudante</v>
      </c>
      <c r="C3497" s="424" t="s">
        <v>825</v>
      </c>
      <c r="D3497" s="425"/>
      <c r="E3497" s="429"/>
      <c r="F3497" s="419">
        <f>D3475</f>
        <v>0</v>
      </c>
      <c r="G3497" s="432">
        <f t="shared" si="372"/>
        <v>0</v>
      </c>
    </row>
    <row r="3498" spans="1:7" ht="16.5" customHeight="1" x14ac:dyDescent="0.2">
      <c r="A3498" s="423"/>
      <c r="B3498" s="418">
        <f t="shared" si="371"/>
        <v>0</v>
      </c>
      <c r="C3498" s="424"/>
      <c r="D3498" s="425"/>
      <c r="E3498" s="429"/>
      <c r="F3498" s="419"/>
      <c r="G3498" s="432">
        <f t="shared" si="372"/>
        <v>0</v>
      </c>
    </row>
    <row r="3499" spans="1:7" ht="16.5" customHeight="1" x14ac:dyDescent="0.2">
      <c r="A3499" s="423" t="s">
        <v>1825</v>
      </c>
      <c r="B3499" s="418" t="str">
        <f t="shared" si="371"/>
        <v>Sereno</v>
      </c>
      <c r="C3499" s="424" t="s">
        <v>1726</v>
      </c>
      <c r="D3499" s="433"/>
      <c r="E3499" s="571"/>
      <c r="F3499" s="419">
        <f>D3475</f>
        <v>0</v>
      </c>
      <c r="G3499" s="432">
        <f t="shared" si="372"/>
        <v>0</v>
      </c>
    </row>
    <row r="3500" spans="1:7" ht="16.5" customHeight="1" x14ac:dyDescent="0.2">
      <c r="A3500" s="423"/>
      <c r="B3500" s="418">
        <f t="shared" si="371"/>
        <v>0</v>
      </c>
      <c r="C3500" s="418"/>
      <c r="D3500" s="469"/>
      <c r="E3500" s="419"/>
      <c r="F3500" s="419">
        <f>D3475</f>
        <v>0</v>
      </c>
      <c r="G3500" s="432">
        <f t="shared" si="372"/>
        <v>0</v>
      </c>
    </row>
    <row r="3501" spans="1:7" ht="16.5" customHeight="1" x14ac:dyDescent="0.2">
      <c r="A3501" s="169"/>
      <c r="B3501" s="156"/>
      <c r="C3501" s="160"/>
      <c r="D3501" s="156"/>
      <c r="E3501" s="157"/>
      <c r="F3501" s="166" t="s">
        <v>36</v>
      </c>
      <c r="G3501" s="434">
        <f>SUBTOTAL(9,G3494:G3500)</f>
        <v>0</v>
      </c>
    </row>
    <row r="3502" spans="1:7" ht="16.5" customHeight="1" x14ac:dyDescent="0.2">
      <c r="A3502" s="165"/>
      <c r="B3502" s="160"/>
      <c r="C3502" s="167" t="s">
        <v>1705</v>
      </c>
      <c r="D3502" s="156"/>
      <c r="E3502" s="157"/>
      <c r="F3502" s="158"/>
      <c r="G3502" s="168"/>
    </row>
    <row r="3503" spans="1:7" ht="16.5" customHeight="1" x14ac:dyDescent="0.2">
      <c r="A3503" s="603" t="s">
        <v>681</v>
      </c>
      <c r="B3503" s="604"/>
      <c r="C3503" s="605" t="s">
        <v>0</v>
      </c>
      <c r="D3503" s="605" t="s">
        <v>31</v>
      </c>
      <c r="E3503" s="607" t="s">
        <v>32</v>
      </c>
      <c r="F3503" s="609" t="s">
        <v>33</v>
      </c>
      <c r="G3503" s="611" t="s">
        <v>34</v>
      </c>
    </row>
    <row r="3504" spans="1:7" ht="16.5" customHeight="1" x14ac:dyDescent="0.2">
      <c r="A3504" s="163" t="s">
        <v>682</v>
      </c>
      <c r="B3504" s="164" t="s">
        <v>683</v>
      </c>
      <c r="C3504" s="606"/>
      <c r="D3504" s="606"/>
      <c r="E3504" s="608"/>
      <c r="F3504" s="610"/>
      <c r="G3504" s="612"/>
    </row>
    <row r="3505" spans="1:7" ht="16.5" customHeight="1" x14ac:dyDescent="0.2">
      <c r="A3505" s="423"/>
      <c r="B3505" s="418">
        <f t="shared" ref="B3505:B3515" si="373">IF(A3505=0,0,VLOOKUP(A3505,Tabla_Indices,2,FALSE))</f>
        <v>0</v>
      </c>
      <c r="C3505" s="424"/>
      <c r="D3505" s="425"/>
      <c r="E3505" s="429"/>
      <c r="F3505" s="430"/>
      <c r="G3505" s="432">
        <f>ROUND(E3505*F3505,2)</f>
        <v>0</v>
      </c>
    </row>
    <row r="3506" spans="1:7" ht="16.5" customHeight="1" x14ac:dyDescent="0.2">
      <c r="A3506" s="423"/>
      <c r="B3506" s="418">
        <f t="shared" si="373"/>
        <v>0</v>
      </c>
      <c r="C3506" s="424"/>
      <c r="D3506" s="425"/>
      <c r="E3506" s="429"/>
      <c r="F3506" s="430"/>
      <c r="G3506" s="432">
        <f t="shared" ref="G3506:G3515" si="374">ROUND(E3506*F3506,2)</f>
        <v>0</v>
      </c>
    </row>
    <row r="3507" spans="1:7" ht="16.5" customHeight="1" x14ac:dyDescent="0.2">
      <c r="A3507" s="423"/>
      <c r="B3507" s="418">
        <f t="shared" si="373"/>
        <v>0</v>
      </c>
      <c r="C3507" s="424"/>
      <c r="D3507" s="425"/>
      <c r="E3507" s="429"/>
      <c r="F3507" s="430"/>
      <c r="G3507" s="432">
        <f t="shared" si="374"/>
        <v>0</v>
      </c>
    </row>
    <row r="3508" spans="1:7" ht="16.5" customHeight="1" x14ac:dyDescent="0.2">
      <c r="A3508" s="423"/>
      <c r="B3508" s="418">
        <f t="shared" si="373"/>
        <v>0</v>
      </c>
      <c r="C3508" s="424"/>
      <c r="D3508" s="425"/>
      <c r="E3508" s="429"/>
      <c r="F3508" s="430"/>
      <c r="G3508" s="432">
        <f t="shared" si="374"/>
        <v>0</v>
      </c>
    </row>
    <row r="3509" spans="1:7" ht="16.5" customHeight="1" x14ac:dyDescent="0.2">
      <c r="A3509" s="423"/>
      <c r="B3509" s="418">
        <f t="shared" si="373"/>
        <v>0</v>
      </c>
      <c r="C3509" s="424"/>
      <c r="D3509" s="425"/>
      <c r="E3509" s="429"/>
      <c r="F3509" s="430"/>
      <c r="G3509" s="432">
        <f t="shared" si="374"/>
        <v>0</v>
      </c>
    </row>
    <row r="3510" spans="1:7" ht="16.5" customHeight="1" x14ac:dyDescent="0.2">
      <c r="A3510" s="423"/>
      <c r="B3510" s="418">
        <f t="shared" si="373"/>
        <v>0</v>
      </c>
      <c r="C3510" s="424"/>
      <c r="D3510" s="425"/>
      <c r="E3510" s="435"/>
      <c r="F3510" s="430"/>
      <c r="G3510" s="432">
        <f t="shared" si="374"/>
        <v>0</v>
      </c>
    </row>
    <row r="3511" spans="1:7" ht="16.5" customHeight="1" x14ac:dyDescent="0.2">
      <c r="A3511" s="423"/>
      <c r="B3511" s="418">
        <f t="shared" si="373"/>
        <v>0</v>
      </c>
      <c r="C3511" s="424"/>
      <c r="D3511" s="425"/>
      <c r="E3511" s="429"/>
      <c r="F3511" s="430"/>
      <c r="G3511" s="432">
        <f t="shared" si="374"/>
        <v>0</v>
      </c>
    </row>
    <row r="3512" spans="1:7" ht="16.5" customHeight="1" x14ac:dyDescent="0.2">
      <c r="A3512" s="423"/>
      <c r="B3512" s="418">
        <f t="shared" si="373"/>
        <v>0</v>
      </c>
      <c r="C3512" s="424"/>
      <c r="D3512" s="425"/>
      <c r="E3512" s="429"/>
      <c r="F3512" s="430"/>
      <c r="G3512" s="432">
        <f t="shared" si="374"/>
        <v>0</v>
      </c>
    </row>
    <row r="3513" spans="1:7" ht="16.5" customHeight="1" x14ac:dyDescent="0.2">
      <c r="A3513" s="423"/>
      <c r="B3513" s="418">
        <f t="shared" si="373"/>
        <v>0</v>
      </c>
      <c r="C3513" s="424"/>
      <c r="D3513" s="425"/>
      <c r="E3513" s="429"/>
      <c r="F3513" s="430"/>
      <c r="G3513" s="432">
        <f t="shared" si="374"/>
        <v>0</v>
      </c>
    </row>
    <row r="3514" spans="1:7" ht="16.5" customHeight="1" x14ac:dyDescent="0.2">
      <c r="A3514" s="423"/>
      <c r="B3514" s="418">
        <f t="shared" si="373"/>
        <v>0</v>
      </c>
      <c r="C3514" s="424"/>
      <c r="D3514" s="425"/>
      <c r="E3514" s="429"/>
      <c r="F3514" s="430"/>
      <c r="G3514" s="432">
        <f t="shared" si="374"/>
        <v>0</v>
      </c>
    </row>
    <row r="3515" spans="1:7" ht="16.5" customHeight="1" x14ac:dyDescent="0.2">
      <c r="A3515" s="423"/>
      <c r="B3515" s="418">
        <f t="shared" si="373"/>
        <v>0</v>
      </c>
      <c r="C3515" s="424"/>
      <c r="D3515" s="425"/>
      <c r="E3515" s="429"/>
      <c r="F3515" s="430"/>
      <c r="G3515" s="432">
        <f t="shared" si="374"/>
        <v>0</v>
      </c>
    </row>
    <row r="3516" spans="1:7" ht="16.5" customHeight="1" x14ac:dyDescent="0.2">
      <c r="A3516" s="165"/>
      <c r="B3516" s="160"/>
      <c r="C3516" s="160"/>
      <c r="D3516" s="156"/>
      <c r="E3516" s="157"/>
      <c r="F3516" s="166" t="s">
        <v>37</v>
      </c>
      <c r="G3516" s="436">
        <f>SUBTOTAL(9,G3505:G3515)</f>
        <v>0</v>
      </c>
    </row>
    <row r="3517" spans="1:7" ht="16.5" customHeight="1" x14ac:dyDescent="0.2">
      <c r="A3517" s="165"/>
      <c r="B3517" s="160"/>
      <c r="C3517" s="167" t="s">
        <v>1706</v>
      </c>
      <c r="D3517" s="156"/>
      <c r="E3517" s="157"/>
      <c r="F3517" s="158"/>
      <c r="G3517" s="168"/>
    </row>
    <row r="3518" spans="1:7" ht="16.5" customHeight="1" x14ac:dyDescent="0.2">
      <c r="A3518" s="603" t="s">
        <v>681</v>
      </c>
      <c r="B3518" s="604"/>
      <c r="C3518" s="605" t="s">
        <v>0</v>
      </c>
      <c r="D3518" s="605" t="s">
        <v>31</v>
      </c>
      <c r="E3518" s="607" t="s">
        <v>32</v>
      </c>
      <c r="F3518" s="609" t="s">
        <v>33</v>
      </c>
      <c r="G3518" s="611" t="s">
        <v>34</v>
      </c>
    </row>
    <row r="3519" spans="1:7" ht="16.5" customHeight="1" x14ac:dyDescent="0.2">
      <c r="A3519" s="163" t="s">
        <v>682</v>
      </c>
      <c r="B3519" s="164" t="s">
        <v>683</v>
      </c>
      <c r="C3519" s="606"/>
      <c r="D3519" s="606"/>
      <c r="E3519" s="608"/>
      <c r="F3519" s="610"/>
      <c r="G3519" s="612"/>
    </row>
    <row r="3520" spans="1:7" ht="16.5" customHeight="1" x14ac:dyDescent="0.2">
      <c r="A3520" s="423"/>
      <c r="B3520" s="418">
        <f>IF(A3520=0,0,VLOOKUP(A3520,Tabla_Indices,2,FALSE))</f>
        <v>0</v>
      </c>
      <c r="C3520" s="424"/>
      <c r="D3520" s="425"/>
      <c r="E3520" s="429"/>
      <c r="F3520" s="430"/>
      <c r="G3520" s="432">
        <f>ROUND(E3520*F3520,2)</f>
        <v>0</v>
      </c>
    </row>
    <row r="3521" spans="1:7" ht="16.5" customHeight="1" x14ac:dyDescent="0.2">
      <c r="A3521" s="423"/>
      <c r="B3521" s="418">
        <f>IF(A3521=0,0,VLOOKUP(A3521,Tabla_Indices,2,FALSE))</f>
        <v>0</v>
      </c>
      <c r="C3521" s="424"/>
      <c r="D3521" s="425"/>
      <c r="E3521" s="435"/>
      <c r="F3521" s="430"/>
      <c r="G3521" s="432">
        <f t="shared" ref="G3521" si="375">ROUND(E3521*F3521,2)</f>
        <v>0</v>
      </c>
    </row>
    <row r="3522" spans="1:7" ht="16.5" customHeight="1" x14ac:dyDescent="0.2">
      <c r="A3522" s="165"/>
      <c r="B3522" s="160"/>
      <c r="C3522" s="160"/>
      <c r="D3522" s="156"/>
      <c r="E3522" s="157"/>
      <c r="F3522" s="166" t="s">
        <v>1707</v>
      </c>
      <c r="G3522" s="436">
        <f>SUBTOTAL(9,G3520:G3521)</f>
        <v>0</v>
      </c>
    </row>
    <row r="3523" spans="1:7" ht="16.5" customHeight="1" thickBot="1" x14ac:dyDescent="0.25">
      <c r="A3523" s="170"/>
      <c r="B3523" s="171"/>
      <c r="C3523" s="172"/>
      <c r="D3523" s="171"/>
      <c r="E3523" s="173"/>
      <c r="F3523" s="174"/>
      <c r="G3523" s="175"/>
    </row>
    <row r="3524" spans="1:7" ht="16.5" customHeight="1" thickBot="1" x14ac:dyDescent="0.25">
      <c r="A3524" s="202">
        <f>B3457</f>
        <v>47</v>
      </c>
      <c r="B3524" s="201">
        <f>C3457</f>
        <v>0</v>
      </c>
      <c r="C3524" s="225"/>
      <c r="D3524" s="225" t="s">
        <v>38</v>
      </c>
      <c r="E3524" s="226"/>
      <c r="F3524" s="437" t="str">
        <f>CONCATENATE("$/",G3457)</f>
        <v>$/0</v>
      </c>
      <c r="G3524" s="438">
        <f>SUBTOTAL(9,G3480:G3523)</f>
        <v>0</v>
      </c>
    </row>
    <row r="3525" spans="1:7" ht="16.5" customHeight="1" thickTop="1" thickBot="1" x14ac:dyDescent="0.25"/>
    <row r="3526" spans="1:7" ht="16.5" customHeight="1" thickTop="1" x14ac:dyDescent="0.2">
      <c r="A3526" s="613" t="s">
        <v>40</v>
      </c>
      <c r="B3526" s="614"/>
      <c r="C3526" s="614"/>
      <c r="D3526" s="614"/>
      <c r="E3526" s="614"/>
      <c r="F3526" s="614"/>
      <c r="G3526" s="615"/>
    </row>
    <row r="3527" spans="1:7" ht="16.5" customHeight="1" x14ac:dyDescent="0.2">
      <c r="A3527" s="146" t="s">
        <v>819</v>
      </c>
      <c r="B3527" s="147" t="str">
        <f>Comitente</f>
        <v>DIRECCIÓN PROVINCIAL DE VIALIDAD</v>
      </c>
      <c r="C3527" s="148"/>
      <c r="D3527" s="223"/>
      <c r="E3527" s="223"/>
      <c r="F3527" s="150"/>
      <c r="G3527" s="151"/>
    </row>
    <row r="3528" spans="1:7" ht="16.5" customHeight="1" x14ac:dyDescent="0.2">
      <c r="A3528" s="146" t="s">
        <v>820</v>
      </c>
      <c r="B3528" s="147">
        <f>Contratista</f>
        <v>0</v>
      </c>
      <c r="C3528" s="152"/>
      <c r="D3528" s="152"/>
      <c r="E3528" s="152"/>
      <c r="F3528" s="147"/>
      <c r="G3528" s="153"/>
    </row>
    <row r="3529" spans="1:7" ht="16.5" customHeight="1" x14ac:dyDescent="0.2">
      <c r="A3529" s="146" t="s">
        <v>28</v>
      </c>
      <c r="B3529" s="147">
        <f>Obra</f>
        <v>0</v>
      </c>
      <c r="C3529" s="152"/>
      <c r="D3529" s="152"/>
      <c r="E3529" s="152"/>
      <c r="F3529" s="147" t="s">
        <v>41</v>
      </c>
      <c r="G3529" s="153">
        <f>Fecha_Base</f>
        <v>0</v>
      </c>
    </row>
    <row r="3530" spans="1:7" ht="16.5" customHeight="1" x14ac:dyDescent="0.2">
      <c r="A3530" s="154" t="s">
        <v>818</v>
      </c>
      <c r="B3530" s="155">
        <f>Ubicación</f>
        <v>0</v>
      </c>
      <c r="C3530" s="155"/>
      <c r="D3530" s="156"/>
      <c r="E3530" s="157"/>
      <c r="F3530" s="158"/>
      <c r="G3530" s="159"/>
    </row>
    <row r="3531" spans="1:7" ht="16.5" customHeight="1" x14ac:dyDescent="0.2">
      <c r="A3531" s="154" t="s">
        <v>42</v>
      </c>
      <c r="B3531" s="470"/>
      <c r="C3531" s="160" t="str">
        <f>IF(B3531="","",VLOOKUP(B3531,Tabla_CyP,2,FALSE))</f>
        <v/>
      </c>
      <c r="E3531" s="157"/>
      <c r="F3531" s="158"/>
      <c r="G3531" s="159"/>
    </row>
    <row r="3532" spans="1:7" ht="16.5" customHeight="1" x14ac:dyDescent="0.2">
      <c r="A3532" s="154" t="s">
        <v>29</v>
      </c>
      <c r="B3532" s="570">
        <v>48</v>
      </c>
      <c r="C3532" s="160">
        <f>IF(B3532=0,"",VLOOKUP(B3532,Tabla_CyP,2,FALSE))</f>
        <v>0</v>
      </c>
      <c r="D3532" s="156"/>
      <c r="E3532" s="157"/>
      <c r="F3532" s="155" t="s">
        <v>30</v>
      </c>
      <c r="G3532" s="161">
        <f>IF(B3532=0,"",VLOOKUP(B3532,Tabla_CyP,4,FALSE))</f>
        <v>0</v>
      </c>
    </row>
    <row r="3533" spans="1:7" ht="16.5" customHeight="1" x14ac:dyDescent="0.2">
      <c r="A3533" s="154"/>
      <c r="B3533" s="155"/>
      <c r="C3533" s="160"/>
      <c r="D3533" s="156"/>
      <c r="E3533" s="157"/>
      <c r="F3533" s="160"/>
      <c r="G3533" s="162"/>
    </row>
    <row r="3534" spans="1:7" ht="16.5" customHeight="1" x14ac:dyDescent="0.2">
      <c r="A3534" s="412"/>
      <c r="B3534" s="149"/>
      <c r="C3534" s="413" t="s">
        <v>1695</v>
      </c>
      <c r="D3534" s="149"/>
      <c r="E3534" s="149"/>
      <c r="F3534" s="149"/>
      <c r="G3534" s="414"/>
    </row>
    <row r="3535" spans="1:7" ht="16.5" customHeight="1" x14ac:dyDescent="0.2">
      <c r="A3535" s="154"/>
      <c r="B3535" s="215"/>
      <c r="C3535" s="160"/>
      <c r="D3535" s="156"/>
      <c r="E3535" s="157"/>
      <c r="F3535" s="155"/>
      <c r="G3535" s="161"/>
    </row>
    <row r="3536" spans="1:7" ht="16.5" customHeight="1" x14ac:dyDescent="0.2">
      <c r="A3536" s="154"/>
      <c r="B3536" s="215"/>
      <c r="C3536" s="415" t="s">
        <v>1696</v>
      </c>
      <c r="D3536" s="416" t="s">
        <v>32</v>
      </c>
      <c r="E3536" s="416" t="s">
        <v>1697</v>
      </c>
      <c r="F3536" s="416" t="s">
        <v>1698</v>
      </c>
      <c r="G3536" s="417" t="s">
        <v>1699</v>
      </c>
    </row>
    <row r="3537" spans="1:7" ht="16.5" customHeight="1" x14ac:dyDescent="0.2">
      <c r="A3537" s="154"/>
      <c r="B3537" s="215"/>
      <c r="C3537" s="424"/>
      <c r="D3537" s="429"/>
      <c r="E3537" s="467"/>
      <c r="F3537" s="430"/>
      <c r="G3537" s="420">
        <f>ROUND(D3537*F3537,2)</f>
        <v>0</v>
      </c>
    </row>
    <row r="3538" spans="1:7" ht="16.5" customHeight="1" x14ac:dyDescent="0.2">
      <c r="A3538" s="154"/>
      <c r="B3538" s="215"/>
      <c r="C3538" s="424"/>
      <c r="D3538" s="429"/>
      <c r="E3538" s="467"/>
      <c r="F3538" s="430"/>
      <c r="G3538" s="420">
        <f>ROUND(D3538*F3538,2)</f>
        <v>0</v>
      </c>
    </row>
    <row r="3539" spans="1:7" ht="16.5" customHeight="1" x14ac:dyDescent="0.2">
      <c r="A3539" s="154"/>
      <c r="B3539" s="215"/>
      <c r="C3539" s="424"/>
      <c r="D3539" s="429"/>
      <c r="E3539" s="467"/>
      <c r="F3539" s="430"/>
      <c r="G3539" s="420">
        <f>ROUND(D3539*F3539,2)</f>
        <v>0</v>
      </c>
    </row>
    <row r="3540" spans="1:7" ht="16.5" customHeight="1" x14ac:dyDescent="0.2">
      <c r="A3540" s="154"/>
      <c r="B3540" s="215"/>
      <c r="C3540" s="424"/>
      <c r="D3540" s="429"/>
      <c r="E3540" s="467"/>
      <c r="F3540" s="430"/>
      <c r="G3540" s="420">
        <f>ROUND(D3540*F3540,2)</f>
        <v>0</v>
      </c>
    </row>
    <row r="3541" spans="1:7" ht="16.5" customHeight="1" x14ac:dyDescent="0.2">
      <c r="A3541" s="154"/>
      <c r="B3541" s="215"/>
      <c r="C3541" s="424"/>
      <c r="D3541" s="429"/>
      <c r="E3541" s="467"/>
      <c r="F3541" s="430"/>
      <c r="G3541" s="420">
        <f t="shared" ref="G3541:G3546" si="376">ROUND(D3541*F3541,2)</f>
        <v>0</v>
      </c>
    </row>
    <row r="3542" spans="1:7" ht="16.5" customHeight="1" x14ac:dyDescent="0.2">
      <c r="A3542" s="154"/>
      <c r="B3542" s="215"/>
      <c r="C3542" s="424"/>
      <c r="D3542" s="429"/>
      <c r="E3542" s="467"/>
      <c r="F3542" s="430"/>
      <c r="G3542" s="420">
        <f t="shared" si="376"/>
        <v>0</v>
      </c>
    </row>
    <row r="3543" spans="1:7" ht="16.5" customHeight="1" x14ac:dyDescent="0.2">
      <c r="A3543" s="154"/>
      <c r="B3543" s="215"/>
      <c r="C3543" s="424"/>
      <c r="D3543" s="429"/>
      <c r="E3543" s="467"/>
      <c r="F3543" s="430"/>
      <c r="G3543" s="420">
        <f t="shared" si="376"/>
        <v>0</v>
      </c>
    </row>
    <row r="3544" spans="1:7" ht="16.5" customHeight="1" x14ac:dyDescent="0.2">
      <c r="A3544" s="154"/>
      <c r="B3544" s="215"/>
      <c r="C3544" s="424"/>
      <c r="D3544" s="429"/>
      <c r="E3544" s="467"/>
      <c r="F3544" s="430"/>
      <c r="G3544" s="420">
        <f t="shared" si="376"/>
        <v>0</v>
      </c>
    </row>
    <row r="3545" spans="1:7" ht="16.5" customHeight="1" x14ac:dyDescent="0.2">
      <c r="A3545" s="154"/>
      <c r="B3545" s="215"/>
      <c r="C3545" s="424"/>
      <c r="D3545" s="429"/>
      <c r="E3545" s="467"/>
      <c r="F3545" s="430"/>
      <c r="G3545" s="420">
        <f t="shared" si="376"/>
        <v>0</v>
      </c>
    </row>
    <row r="3546" spans="1:7" ht="16.5" customHeight="1" x14ac:dyDescent="0.2">
      <c r="A3546" s="154"/>
      <c r="B3546" s="215"/>
      <c r="C3546" s="424"/>
      <c r="D3546" s="429"/>
      <c r="E3546" s="467"/>
      <c r="F3546" s="430"/>
      <c r="G3546" s="420">
        <f t="shared" si="376"/>
        <v>0</v>
      </c>
    </row>
    <row r="3547" spans="1:7" ht="16.5" customHeight="1" thickBot="1" x14ac:dyDescent="0.25">
      <c r="A3547" s="154"/>
      <c r="B3547" s="215"/>
      <c r="C3547" s="160"/>
      <c r="E3547" s="222"/>
      <c r="F3547" s="155"/>
      <c r="G3547" s="161"/>
    </row>
    <row r="3548" spans="1:7" ht="16.5" customHeight="1" thickBot="1" x14ac:dyDescent="0.25">
      <c r="A3548" s="154"/>
      <c r="C3548" s="421" t="s">
        <v>1700</v>
      </c>
      <c r="E3548" s="222">
        <f>SUMPRODUCT(D3537:D3546,E3537:E3546)</f>
        <v>0</v>
      </c>
      <c r="F3548" s="155" t="s">
        <v>1701</v>
      </c>
      <c r="G3548" s="422">
        <f>SUM(G3537:G3546)</f>
        <v>0</v>
      </c>
    </row>
    <row r="3549" spans="1:7" ht="16.5" customHeight="1" x14ac:dyDescent="0.2">
      <c r="A3549" s="154"/>
      <c r="B3549" s="215"/>
      <c r="C3549" s="421"/>
      <c r="D3549" s="222"/>
      <c r="E3549" s="157"/>
      <c r="F3549" s="155"/>
      <c r="G3549" s="224"/>
    </row>
    <row r="3550" spans="1:7" ht="16.5" customHeight="1" x14ac:dyDescent="0.2">
      <c r="A3550" s="154"/>
      <c r="B3550" s="215"/>
      <c r="C3550" s="155" t="s">
        <v>1702</v>
      </c>
      <c r="D3550" s="425"/>
      <c r="E3550" s="559" t="str">
        <f>CONCATENATE(G3532,"/día")</f>
        <v>0/día</v>
      </c>
      <c r="F3550" s="155"/>
      <c r="G3550" s="161"/>
    </row>
    <row r="3551" spans="1:7" ht="16.5" customHeight="1" x14ac:dyDescent="0.2">
      <c r="A3551" s="154"/>
      <c r="B3551" s="215"/>
      <c r="C3551" s="160"/>
      <c r="D3551" s="156"/>
      <c r="E3551" s="157"/>
      <c r="F3551" s="155"/>
      <c r="G3551" s="161"/>
    </row>
    <row r="3552" spans="1:7" ht="16.5" customHeight="1" x14ac:dyDescent="0.2">
      <c r="A3552" s="603" t="s">
        <v>681</v>
      </c>
      <c r="B3552" s="604"/>
      <c r="C3552" s="605" t="s">
        <v>0</v>
      </c>
      <c r="D3552" s="607" t="s">
        <v>1703</v>
      </c>
      <c r="E3552" s="607" t="s">
        <v>1715</v>
      </c>
      <c r="F3552" s="609" t="s">
        <v>1054</v>
      </c>
      <c r="G3552" s="611" t="s">
        <v>34</v>
      </c>
    </row>
    <row r="3553" spans="1:7" ht="16.5" customHeight="1" x14ac:dyDescent="0.2">
      <c r="A3553" s="163" t="s">
        <v>682</v>
      </c>
      <c r="B3553" s="164" t="s">
        <v>683</v>
      </c>
      <c r="C3553" s="606"/>
      <c r="D3553" s="608"/>
      <c r="E3553" s="608"/>
      <c r="F3553" s="610"/>
      <c r="G3553" s="612"/>
    </row>
    <row r="3554" spans="1:7" ht="16.5" customHeight="1" x14ac:dyDescent="0.2">
      <c r="A3554" s="165"/>
      <c r="B3554" s="160"/>
      <c r="C3554" s="167" t="s">
        <v>1704</v>
      </c>
      <c r="D3554" s="157"/>
      <c r="E3554" s="157"/>
      <c r="F3554" s="160"/>
      <c r="G3554" s="168"/>
    </row>
    <row r="3555" spans="1:7" ht="16.5" customHeight="1" x14ac:dyDescent="0.2">
      <c r="A3555" s="578" t="s">
        <v>1806</v>
      </c>
      <c r="B3555" s="418" t="str">
        <f t="shared" ref="B3555:B3564" si="377">IF(A3555=0,0,VLOOKUP(A3555,Tabla_Indices,2,FALSE))</f>
        <v>Equipo - Amortización de equipo</v>
      </c>
      <c r="C3555" s="424" t="s">
        <v>1821</v>
      </c>
      <c r="D3555" s="579">
        <f>C_Amortización_Equipo</f>
        <v>0</v>
      </c>
      <c r="E3555" s="472"/>
      <c r="F3555" s="468">
        <f>IF(C3555="",0,D3550)</f>
        <v>0</v>
      </c>
      <c r="G3555" s="426">
        <f>IF(F3555=0,0,ROUND(E3555/F3555,2))</f>
        <v>0</v>
      </c>
    </row>
    <row r="3556" spans="1:7" ht="16.5" customHeight="1" x14ac:dyDescent="0.2">
      <c r="A3556" s="578" t="s">
        <v>1806</v>
      </c>
      <c r="B3556" s="418" t="str">
        <f t="shared" si="377"/>
        <v>Equipo - Amortización de equipo</v>
      </c>
      <c r="C3556" s="424" t="s">
        <v>1811</v>
      </c>
      <c r="D3556" s="579">
        <f>C_Interés_Equipo</f>
        <v>0</v>
      </c>
      <c r="E3556" s="472"/>
      <c r="F3556" s="468">
        <f>IF(C3556="",0,D3550)</f>
        <v>0</v>
      </c>
      <c r="G3556" s="426">
        <f t="shared" ref="G3556:G3564" si="378">IF(F3556=0,0,ROUND(E3556/F3556,2))</f>
        <v>0</v>
      </c>
    </row>
    <row r="3557" spans="1:7" ht="16.5" customHeight="1" x14ac:dyDescent="0.2">
      <c r="A3557" s="578" t="s">
        <v>1807</v>
      </c>
      <c r="B3557" s="418" t="str">
        <f t="shared" si="377"/>
        <v xml:space="preserve">Accesorios y repuestos para máquinas de uso especial                 </v>
      </c>
      <c r="C3557" s="428" t="s">
        <v>1721</v>
      </c>
      <c r="D3557" s="579">
        <f>C_Reparaciones_Repuestos_Equipos</f>
        <v>0</v>
      </c>
      <c r="E3557" s="472"/>
      <c r="F3557" s="468">
        <f>IF(C3557="",0,D3550)</f>
        <v>0</v>
      </c>
      <c r="G3557" s="426">
        <f t="shared" si="378"/>
        <v>0</v>
      </c>
    </row>
    <row r="3558" spans="1:7" ht="16.5" customHeight="1" x14ac:dyDescent="0.2">
      <c r="A3558" s="578" t="s">
        <v>1809</v>
      </c>
      <c r="B3558" s="418" t="str">
        <f t="shared" si="377"/>
        <v xml:space="preserve">Gas oil                                                                </v>
      </c>
      <c r="C3558" s="428" t="s">
        <v>982</v>
      </c>
      <c r="D3558" s="579">
        <f>C_Combustible_Equipos</f>
        <v>0</v>
      </c>
      <c r="E3558" s="472"/>
      <c r="F3558" s="468">
        <f>IF(C3558="",0,D3550)</f>
        <v>0</v>
      </c>
      <c r="G3558" s="426">
        <f t="shared" si="378"/>
        <v>0</v>
      </c>
    </row>
    <row r="3559" spans="1:7" ht="16.5" customHeight="1" x14ac:dyDescent="0.2">
      <c r="A3559" s="578" t="s">
        <v>1810</v>
      </c>
      <c r="B3559" s="418" t="str">
        <f t="shared" si="377"/>
        <v xml:space="preserve">Aceites lubricantes                                                    </v>
      </c>
      <c r="C3559" s="428" t="s">
        <v>1808</v>
      </c>
      <c r="D3559" s="579">
        <f>C_Lubricantes_Equipos</f>
        <v>0</v>
      </c>
      <c r="E3559" s="472"/>
      <c r="F3559" s="468">
        <f>IF(C3559="",0,D3550)</f>
        <v>0</v>
      </c>
      <c r="G3559" s="426">
        <f t="shared" si="378"/>
        <v>0</v>
      </c>
    </row>
    <row r="3560" spans="1:7" ht="16.5" customHeight="1" x14ac:dyDescent="0.2">
      <c r="A3560" s="578"/>
      <c r="B3560" s="418">
        <f t="shared" si="377"/>
        <v>0</v>
      </c>
      <c r="C3560" s="428"/>
      <c r="D3560" s="471"/>
      <c r="E3560" s="430"/>
      <c r="F3560" s="468">
        <f>IF(C3560="",0,D3550)</f>
        <v>0</v>
      </c>
      <c r="G3560" s="426">
        <f t="shared" si="378"/>
        <v>0</v>
      </c>
    </row>
    <row r="3561" spans="1:7" ht="16.5" customHeight="1" x14ac:dyDescent="0.2">
      <c r="A3561" s="578"/>
      <c r="B3561" s="418">
        <f t="shared" si="377"/>
        <v>0</v>
      </c>
      <c r="C3561" s="428"/>
      <c r="D3561" s="425"/>
      <c r="E3561" s="471"/>
      <c r="F3561" s="468">
        <f>IF(C3561="",0,D3550)</f>
        <v>0</v>
      </c>
      <c r="G3561" s="426">
        <f t="shared" si="378"/>
        <v>0</v>
      </c>
    </row>
    <row r="3562" spans="1:7" ht="16.5" customHeight="1" x14ac:dyDescent="0.2">
      <c r="A3562" s="578"/>
      <c r="B3562" s="418">
        <f t="shared" si="377"/>
        <v>0</v>
      </c>
      <c r="C3562" s="428"/>
      <c r="D3562" s="425"/>
      <c r="E3562" s="471"/>
      <c r="F3562" s="468">
        <f>IF(C3562="",0,D3550)</f>
        <v>0</v>
      </c>
      <c r="G3562" s="426">
        <f t="shared" si="378"/>
        <v>0</v>
      </c>
    </row>
    <row r="3563" spans="1:7" ht="16.5" customHeight="1" x14ac:dyDescent="0.2">
      <c r="A3563" s="578"/>
      <c r="B3563" s="418">
        <f t="shared" si="377"/>
        <v>0</v>
      </c>
      <c r="C3563" s="428"/>
      <c r="D3563" s="425"/>
      <c r="E3563" s="429"/>
      <c r="F3563" s="468">
        <f>IF(C3563="",0,D3550)</f>
        <v>0</v>
      </c>
      <c r="G3563" s="426">
        <f t="shared" si="378"/>
        <v>0</v>
      </c>
    </row>
    <row r="3564" spans="1:7" ht="16.5" customHeight="1" x14ac:dyDescent="0.2">
      <c r="A3564" s="578"/>
      <c r="B3564" s="418">
        <f t="shared" si="377"/>
        <v>0</v>
      </c>
      <c r="C3564" s="424"/>
      <c r="D3564" s="425"/>
      <c r="E3564" s="429"/>
      <c r="F3564" s="468">
        <f>IF(C3564="",0,D3550)</f>
        <v>0</v>
      </c>
      <c r="G3564" s="426">
        <f t="shared" si="378"/>
        <v>0</v>
      </c>
    </row>
    <row r="3565" spans="1:7" ht="16.5" customHeight="1" x14ac:dyDescent="0.2">
      <c r="A3565" s="169"/>
      <c r="B3565" s="156"/>
      <c r="C3565" s="160"/>
      <c r="D3565" s="156"/>
      <c r="E3565" s="157"/>
      <c r="F3565" s="166" t="s">
        <v>35</v>
      </c>
      <c r="G3565" s="431">
        <f>SUBTOTAL(9,G3555:G3564)</f>
        <v>0</v>
      </c>
    </row>
    <row r="3566" spans="1:7" ht="16.5" customHeight="1" x14ac:dyDescent="0.2">
      <c r="A3566" s="165"/>
      <c r="B3566" s="160"/>
      <c r="C3566" s="167" t="s">
        <v>821</v>
      </c>
      <c r="D3566" s="156"/>
      <c r="E3566" s="157"/>
      <c r="F3566" s="158"/>
      <c r="G3566" s="168"/>
    </row>
    <row r="3567" spans="1:7" ht="16.5" customHeight="1" x14ac:dyDescent="0.2">
      <c r="A3567" s="603" t="s">
        <v>681</v>
      </c>
      <c r="B3567" s="604"/>
      <c r="C3567" s="605" t="s">
        <v>0</v>
      </c>
      <c r="D3567" s="607" t="s">
        <v>32</v>
      </c>
      <c r="E3567" s="607" t="s">
        <v>1715</v>
      </c>
      <c r="F3567" s="609" t="s">
        <v>1054</v>
      </c>
      <c r="G3567" s="611" t="s">
        <v>34</v>
      </c>
    </row>
    <row r="3568" spans="1:7" ht="16.5" customHeight="1" x14ac:dyDescent="0.2">
      <c r="A3568" s="163" t="s">
        <v>682</v>
      </c>
      <c r="B3568" s="164" t="s">
        <v>683</v>
      </c>
      <c r="C3568" s="606"/>
      <c r="D3568" s="608"/>
      <c r="E3568" s="608"/>
      <c r="F3568" s="610"/>
      <c r="G3568" s="612"/>
    </row>
    <row r="3569" spans="1:7" ht="16.5" customHeight="1" x14ac:dyDescent="0.2">
      <c r="A3569" s="423" t="s">
        <v>1822</v>
      </c>
      <c r="B3569" s="418" t="str">
        <f t="shared" ref="B3569:B3575" si="379">IF(A3569=0,0,VLOOKUP(A3569,Tabla_Indices,2,FALSE))</f>
        <v>Oficial Especializado</v>
      </c>
      <c r="C3569" s="427" t="s">
        <v>1723</v>
      </c>
      <c r="D3569" s="425"/>
      <c r="E3569" s="429"/>
      <c r="F3569" s="419">
        <f>D3550</f>
        <v>0</v>
      </c>
      <c r="G3569" s="432">
        <f>IF(F3569=0,0,ROUND(D3569*E3569/F3569,2))</f>
        <v>0</v>
      </c>
    </row>
    <row r="3570" spans="1:7" ht="16.5" customHeight="1" x14ac:dyDescent="0.2">
      <c r="A3570" s="423" t="s">
        <v>1823</v>
      </c>
      <c r="B3570" s="418" t="str">
        <f t="shared" si="379"/>
        <v xml:space="preserve">Oficial </v>
      </c>
      <c r="C3570" s="424" t="s">
        <v>1724</v>
      </c>
      <c r="D3570" s="425"/>
      <c r="E3570" s="429"/>
      <c r="F3570" s="419">
        <f>D3550</f>
        <v>0</v>
      </c>
      <c r="G3570" s="432">
        <f t="shared" ref="G3570:G3575" si="380">IF(F3570=0,0,ROUND(D3570*E3570/F3570,2))</f>
        <v>0</v>
      </c>
    </row>
    <row r="3571" spans="1:7" ht="16.5" customHeight="1" x14ac:dyDescent="0.2">
      <c r="A3571" s="423" t="s">
        <v>1824</v>
      </c>
      <c r="B3571" s="418" t="str">
        <f t="shared" si="379"/>
        <v>Ayudante</v>
      </c>
      <c r="C3571" s="424" t="s">
        <v>1725</v>
      </c>
      <c r="D3571" s="425"/>
      <c r="E3571" s="429"/>
      <c r="F3571" s="419">
        <f>D3550</f>
        <v>0</v>
      </c>
      <c r="G3571" s="432">
        <f t="shared" si="380"/>
        <v>0</v>
      </c>
    </row>
    <row r="3572" spans="1:7" ht="16.5" customHeight="1" x14ac:dyDescent="0.2">
      <c r="A3572" s="423" t="s">
        <v>1824</v>
      </c>
      <c r="B3572" s="418" t="str">
        <f t="shared" si="379"/>
        <v>Ayudante</v>
      </c>
      <c r="C3572" s="424" t="s">
        <v>825</v>
      </c>
      <c r="D3572" s="425"/>
      <c r="E3572" s="429"/>
      <c r="F3572" s="419">
        <f>D3550</f>
        <v>0</v>
      </c>
      <c r="G3572" s="432">
        <f t="shared" si="380"/>
        <v>0</v>
      </c>
    </row>
    <row r="3573" spans="1:7" ht="16.5" customHeight="1" x14ac:dyDescent="0.2">
      <c r="A3573" s="423"/>
      <c r="B3573" s="418">
        <f t="shared" si="379"/>
        <v>0</v>
      </c>
      <c r="C3573" s="424"/>
      <c r="D3573" s="425"/>
      <c r="E3573" s="429"/>
      <c r="F3573" s="419"/>
      <c r="G3573" s="432">
        <f t="shared" si="380"/>
        <v>0</v>
      </c>
    </row>
    <row r="3574" spans="1:7" ht="16.5" customHeight="1" x14ac:dyDescent="0.2">
      <c r="A3574" s="423" t="s">
        <v>1825</v>
      </c>
      <c r="B3574" s="418" t="str">
        <f t="shared" si="379"/>
        <v>Sereno</v>
      </c>
      <c r="C3574" s="424" t="s">
        <v>1726</v>
      </c>
      <c r="D3574" s="433"/>
      <c r="E3574" s="571"/>
      <c r="F3574" s="419">
        <f>D3550</f>
        <v>0</v>
      </c>
      <c r="G3574" s="432">
        <f t="shared" si="380"/>
        <v>0</v>
      </c>
    </row>
    <row r="3575" spans="1:7" ht="16.5" customHeight="1" x14ac:dyDescent="0.2">
      <c r="A3575" s="423"/>
      <c r="B3575" s="418">
        <f t="shared" si="379"/>
        <v>0</v>
      </c>
      <c r="C3575" s="418"/>
      <c r="D3575" s="469"/>
      <c r="E3575" s="419"/>
      <c r="F3575" s="419">
        <f>D3550</f>
        <v>0</v>
      </c>
      <c r="G3575" s="432">
        <f t="shared" si="380"/>
        <v>0</v>
      </c>
    </row>
    <row r="3576" spans="1:7" ht="16.5" customHeight="1" x14ac:dyDescent="0.2">
      <c r="A3576" s="169"/>
      <c r="B3576" s="156"/>
      <c r="C3576" s="160"/>
      <c r="D3576" s="156"/>
      <c r="E3576" s="157"/>
      <c r="F3576" s="166" t="s">
        <v>36</v>
      </c>
      <c r="G3576" s="434">
        <f>SUBTOTAL(9,G3569:G3575)</f>
        <v>0</v>
      </c>
    </row>
    <row r="3577" spans="1:7" ht="16.5" customHeight="1" x14ac:dyDescent="0.2">
      <c r="A3577" s="165"/>
      <c r="B3577" s="160"/>
      <c r="C3577" s="167" t="s">
        <v>1705</v>
      </c>
      <c r="D3577" s="156"/>
      <c r="E3577" s="157"/>
      <c r="F3577" s="158"/>
      <c r="G3577" s="168"/>
    </row>
    <row r="3578" spans="1:7" ht="16.5" customHeight="1" x14ac:dyDescent="0.2">
      <c r="A3578" s="603" t="s">
        <v>681</v>
      </c>
      <c r="B3578" s="604"/>
      <c r="C3578" s="605" t="s">
        <v>0</v>
      </c>
      <c r="D3578" s="605" t="s">
        <v>31</v>
      </c>
      <c r="E3578" s="607" t="s">
        <v>32</v>
      </c>
      <c r="F3578" s="609" t="s">
        <v>33</v>
      </c>
      <c r="G3578" s="611" t="s">
        <v>34</v>
      </c>
    </row>
    <row r="3579" spans="1:7" ht="16.5" customHeight="1" x14ac:dyDescent="0.2">
      <c r="A3579" s="163" t="s">
        <v>682</v>
      </c>
      <c r="B3579" s="164" t="s">
        <v>683</v>
      </c>
      <c r="C3579" s="606"/>
      <c r="D3579" s="606"/>
      <c r="E3579" s="608"/>
      <c r="F3579" s="610"/>
      <c r="G3579" s="612"/>
    </row>
    <row r="3580" spans="1:7" ht="16.5" customHeight="1" x14ac:dyDescent="0.2">
      <c r="A3580" s="423"/>
      <c r="B3580" s="418">
        <f t="shared" ref="B3580:B3590" si="381">IF(A3580=0,0,VLOOKUP(A3580,Tabla_Indices,2,FALSE))</f>
        <v>0</v>
      </c>
      <c r="C3580" s="424"/>
      <c r="D3580" s="425"/>
      <c r="E3580" s="429"/>
      <c r="F3580" s="430"/>
      <c r="G3580" s="432">
        <f>ROUND(E3580*F3580,2)</f>
        <v>0</v>
      </c>
    </row>
    <row r="3581" spans="1:7" ht="16.5" customHeight="1" x14ac:dyDescent="0.2">
      <c r="A3581" s="423"/>
      <c r="B3581" s="418">
        <f t="shared" si="381"/>
        <v>0</v>
      </c>
      <c r="C3581" s="424"/>
      <c r="D3581" s="425"/>
      <c r="E3581" s="429"/>
      <c r="F3581" s="430"/>
      <c r="G3581" s="432">
        <f t="shared" ref="G3581:G3590" si="382">ROUND(E3581*F3581,2)</f>
        <v>0</v>
      </c>
    </row>
    <row r="3582" spans="1:7" ht="16.5" customHeight="1" x14ac:dyDescent="0.2">
      <c r="A3582" s="423"/>
      <c r="B3582" s="418">
        <f t="shared" si="381"/>
        <v>0</v>
      </c>
      <c r="C3582" s="424"/>
      <c r="D3582" s="425"/>
      <c r="E3582" s="429"/>
      <c r="F3582" s="430"/>
      <c r="G3582" s="432">
        <f t="shared" si="382"/>
        <v>0</v>
      </c>
    </row>
    <row r="3583" spans="1:7" ht="16.5" customHeight="1" x14ac:dyDescent="0.2">
      <c r="A3583" s="423"/>
      <c r="B3583" s="418">
        <f t="shared" si="381"/>
        <v>0</v>
      </c>
      <c r="C3583" s="424"/>
      <c r="D3583" s="425"/>
      <c r="E3583" s="429"/>
      <c r="F3583" s="430"/>
      <c r="G3583" s="432">
        <f t="shared" si="382"/>
        <v>0</v>
      </c>
    </row>
    <row r="3584" spans="1:7" ht="16.5" customHeight="1" x14ac:dyDescent="0.2">
      <c r="A3584" s="423"/>
      <c r="B3584" s="418">
        <f t="shared" si="381"/>
        <v>0</v>
      </c>
      <c r="C3584" s="424"/>
      <c r="D3584" s="425"/>
      <c r="E3584" s="429"/>
      <c r="F3584" s="430"/>
      <c r="G3584" s="432">
        <f t="shared" si="382"/>
        <v>0</v>
      </c>
    </row>
    <row r="3585" spans="1:7" ht="16.5" customHeight="1" x14ac:dyDescent="0.2">
      <c r="A3585" s="423"/>
      <c r="B3585" s="418">
        <f t="shared" si="381"/>
        <v>0</v>
      </c>
      <c r="C3585" s="424"/>
      <c r="D3585" s="425"/>
      <c r="E3585" s="435"/>
      <c r="F3585" s="430"/>
      <c r="G3585" s="432">
        <f t="shared" si="382"/>
        <v>0</v>
      </c>
    </row>
    <row r="3586" spans="1:7" ht="16.5" customHeight="1" x14ac:dyDescent="0.2">
      <c r="A3586" s="423"/>
      <c r="B3586" s="418">
        <f t="shared" si="381"/>
        <v>0</v>
      </c>
      <c r="C3586" s="424"/>
      <c r="D3586" s="425"/>
      <c r="E3586" s="429"/>
      <c r="F3586" s="430"/>
      <c r="G3586" s="432">
        <f t="shared" si="382"/>
        <v>0</v>
      </c>
    </row>
    <row r="3587" spans="1:7" ht="16.5" customHeight="1" x14ac:dyDescent="0.2">
      <c r="A3587" s="423"/>
      <c r="B3587" s="418">
        <f t="shared" si="381"/>
        <v>0</v>
      </c>
      <c r="C3587" s="424"/>
      <c r="D3587" s="425"/>
      <c r="E3587" s="429"/>
      <c r="F3587" s="430"/>
      <c r="G3587" s="432">
        <f t="shared" si="382"/>
        <v>0</v>
      </c>
    </row>
    <row r="3588" spans="1:7" ht="16.5" customHeight="1" x14ac:dyDescent="0.2">
      <c r="A3588" s="423"/>
      <c r="B3588" s="418">
        <f t="shared" si="381"/>
        <v>0</v>
      </c>
      <c r="C3588" s="424"/>
      <c r="D3588" s="425"/>
      <c r="E3588" s="429"/>
      <c r="F3588" s="430"/>
      <c r="G3588" s="432">
        <f t="shared" si="382"/>
        <v>0</v>
      </c>
    </row>
    <row r="3589" spans="1:7" ht="16.5" customHeight="1" x14ac:dyDescent="0.2">
      <c r="A3589" s="423"/>
      <c r="B3589" s="418">
        <f t="shared" si="381"/>
        <v>0</v>
      </c>
      <c r="C3589" s="424"/>
      <c r="D3589" s="425"/>
      <c r="E3589" s="429"/>
      <c r="F3589" s="430"/>
      <c r="G3589" s="432">
        <f t="shared" si="382"/>
        <v>0</v>
      </c>
    </row>
    <row r="3590" spans="1:7" ht="16.5" customHeight="1" x14ac:dyDescent="0.2">
      <c r="A3590" s="423"/>
      <c r="B3590" s="418">
        <f t="shared" si="381"/>
        <v>0</v>
      </c>
      <c r="C3590" s="424"/>
      <c r="D3590" s="425"/>
      <c r="E3590" s="429"/>
      <c r="F3590" s="430"/>
      <c r="G3590" s="432">
        <f t="shared" si="382"/>
        <v>0</v>
      </c>
    </row>
    <row r="3591" spans="1:7" ht="16.5" customHeight="1" x14ac:dyDescent="0.2">
      <c r="A3591" s="165"/>
      <c r="B3591" s="160"/>
      <c r="C3591" s="160"/>
      <c r="D3591" s="156"/>
      <c r="E3591" s="157"/>
      <c r="F3591" s="166" t="s">
        <v>37</v>
      </c>
      <c r="G3591" s="436">
        <f>SUBTOTAL(9,G3580:G3590)</f>
        <v>0</v>
      </c>
    </row>
    <row r="3592" spans="1:7" ht="16.5" customHeight="1" x14ac:dyDescent="0.2">
      <c r="A3592" s="165"/>
      <c r="B3592" s="160"/>
      <c r="C3592" s="167" t="s">
        <v>1706</v>
      </c>
      <c r="D3592" s="156"/>
      <c r="E3592" s="157"/>
      <c r="F3592" s="158"/>
      <c r="G3592" s="168"/>
    </row>
    <row r="3593" spans="1:7" ht="16.5" customHeight="1" x14ac:dyDescent="0.2">
      <c r="A3593" s="603" t="s">
        <v>681</v>
      </c>
      <c r="B3593" s="604"/>
      <c r="C3593" s="605" t="s">
        <v>0</v>
      </c>
      <c r="D3593" s="605" t="s">
        <v>31</v>
      </c>
      <c r="E3593" s="607" t="s">
        <v>32</v>
      </c>
      <c r="F3593" s="609" t="s">
        <v>33</v>
      </c>
      <c r="G3593" s="611" t="s">
        <v>34</v>
      </c>
    </row>
    <row r="3594" spans="1:7" ht="16.5" customHeight="1" x14ac:dyDescent="0.2">
      <c r="A3594" s="163" t="s">
        <v>682</v>
      </c>
      <c r="B3594" s="164" t="s">
        <v>683</v>
      </c>
      <c r="C3594" s="606"/>
      <c r="D3594" s="606"/>
      <c r="E3594" s="608"/>
      <c r="F3594" s="610"/>
      <c r="G3594" s="612"/>
    </row>
    <row r="3595" spans="1:7" ht="16.5" customHeight="1" x14ac:dyDescent="0.2">
      <c r="A3595" s="423"/>
      <c r="B3595" s="418">
        <f>IF(A3595=0,0,VLOOKUP(A3595,Tabla_Indices,2,FALSE))</f>
        <v>0</v>
      </c>
      <c r="C3595" s="424"/>
      <c r="D3595" s="425"/>
      <c r="E3595" s="429"/>
      <c r="F3595" s="430"/>
      <c r="G3595" s="432">
        <f>ROUND(E3595*F3595,2)</f>
        <v>0</v>
      </c>
    </row>
    <row r="3596" spans="1:7" ht="16.5" customHeight="1" x14ac:dyDescent="0.2">
      <c r="A3596" s="423"/>
      <c r="B3596" s="418">
        <f>IF(A3596=0,0,VLOOKUP(A3596,Tabla_Indices,2,FALSE))</f>
        <v>0</v>
      </c>
      <c r="C3596" s="424"/>
      <c r="D3596" s="425"/>
      <c r="E3596" s="435"/>
      <c r="F3596" s="430"/>
      <c r="G3596" s="432">
        <f t="shared" ref="G3596" si="383">ROUND(E3596*F3596,2)</f>
        <v>0</v>
      </c>
    </row>
    <row r="3597" spans="1:7" ht="16.5" customHeight="1" x14ac:dyDescent="0.2">
      <c r="A3597" s="165"/>
      <c r="B3597" s="160"/>
      <c r="C3597" s="160"/>
      <c r="D3597" s="156"/>
      <c r="E3597" s="157"/>
      <c r="F3597" s="166" t="s">
        <v>1707</v>
      </c>
      <c r="G3597" s="436">
        <f>SUBTOTAL(9,G3595:G3596)</f>
        <v>0</v>
      </c>
    </row>
    <row r="3598" spans="1:7" ht="16.5" customHeight="1" thickBot="1" x14ac:dyDescent="0.25">
      <c r="A3598" s="170"/>
      <c r="B3598" s="171"/>
      <c r="C3598" s="172"/>
      <c r="D3598" s="171"/>
      <c r="E3598" s="173"/>
      <c r="F3598" s="174"/>
      <c r="G3598" s="175"/>
    </row>
    <row r="3599" spans="1:7" ht="16.5" customHeight="1" thickBot="1" x14ac:dyDescent="0.25">
      <c r="A3599" s="202">
        <f>B3532</f>
        <v>48</v>
      </c>
      <c r="B3599" s="201">
        <f>C3532</f>
        <v>0</v>
      </c>
      <c r="C3599" s="225"/>
      <c r="D3599" s="225" t="s">
        <v>38</v>
      </c>
      <c r="E3599" s="226"/>
      <c r="F3599" s="437" t="str">
        <f>CONCATENATE("$/",G3532)</f>
        <v>$/0</v>
      </c>
      <c r="G3599" s="438">
        <f>SUBTOTAL(9,G3555:G3598)</f>
        <v>0</v>
      </c>
    </row>
    <row r="3600" spans="1:7" ht="16.5" customHeight="1" thickTop="1" thickBot="1" x14ac:dyDescent="0.25"/>
    <row r="3601" spans="1:7" ht="16.5" customHeight="1" thickTop="1" x14ac:dyDescent="0.2">
      <c r="A3601" s="613" t="s">
        <v>40</v>
      </c>
      <c r="B3601" s="614"/>
      <c r="C3601" s="614"/>
      <c r="D3601" s="614"/>
      <c r="E3601" s="614"/>
      <c r="F3601" s="614"/>
      <c r="G3601" s="615"/>
    </row>
    <row r="3602" spans="1:7" ht="16.5" customHeight="1" x14ac:dyDescent="0.2">
      <c r="A3602" s="146" t="s">
        <v>819</v>
      </c>
      <c r="B3602" s="147" t="str">
        <f>Comitente</f>
        <v>DIRECCIÓN PROVINCIAL DE VIALIDAD</v>
      </c>
      <c r="C3602" s="148"/>
      <c r="D3602" s="223"/>
      <c r="E3602" s="223"/>
      <c r="F3602" s="150"/>
      <c r="G3602" s="151"/>
    </row>
    <row r="3603" spans="1:7" ht="16.5" customHeight="1" x14ac:dyDescent="0.2">
      <c r="A3603" s="146" t="s">
        <v>820</v>
      </c>
      <c r="B3603" s="147">
        <f>Contratista</f>
        <v>0</v>
      </c>
      <c r="C3603" s="152"/>
      <c r="D3603" s="152"/>
      <c r="E3603" s="152"/>
      <c r="F3603" s="147"/>
      <c r="G3603" s="153"/>
    </row>
    <row r="3604" spans="1:7" ht="16.5" customHeight="1" x14ac:dyDescent="0.2">
      <c r="A3604" s="146" t="s">
        <v>28</v>
      </c>
      <c r="B3604" s="147">
        <f>Obra</f>
        <v>0</v>
      </c>
      <c r="C3604" s="152"/>
      <c r="D3604" s="152"/>
      <c r="E3604" s="152"/>
      <c r="F3604" s="147" t="s">
        <v>41</v>
      </c>
      <c r="G3604" s="153">
        <f>Fecha_Base</f>
        <v>0</v>
      </c>
    </row>
    <row r="3605" spans="1:7" ht="16.5" customHeight="1" x14ac:dyDescent="0.2">
      <c r="A3605" s="154" t="s">
        <v>818</v>
      </c>
      <c r="B3605" s="155">
        <f>Ubicación</f>
        <v>0</v>
      </c>
      <c r="C3605" s="155"/>
      <c r="D3605" s="156"/>
      <c r="E3605" s="157"/>
      <c r="F3605" s="158"/>
      <c r="G3605" s="159"/>
    </row>
    <row r="3606" spans="1:7" ht="16.5" customHeight="1" x14ac:dyDescent="0.2">
      <c r="A3606" s="154" t="s">
        <v>42</v>
      </c>
      <c r="B3606" s="470"/>
      <c r="C3606" s="160" t="str">
        <f>IF(B3606="","",VLOOKUP(B3606,Tabla_CyP,2,FALSE))</f>
        <v/>
      </c>
      <c r="E3606" s="157"/>
      <c r="F3606" s="158"/>
      <c r="G3606" s="159"/>
    </row>
    <row r="3607" spans="1:7" ht="16.5" customHeight="1" x14ac:dyDescent="0.2">
      <c r="A3607" s="154" t="s">
        <v>29</v>
      </c>
      <c r="B3607" s="570">
        <v>49</v>
      </c>
      <c r="C3607" s="160">
        <f>IF(B3607=0,"",VLOOKUP(B3607,Tabla_CyP,2,FALSE))</f>
        <v>0</v>
      </c>
      <c r="D3607" s="156"/>
      <c r="E3607" s="157"/>
      <c r="F3607" s="155" t="s">
        <v>30</v>
      </c>
      <c r="G3607" s="161">
        <f>IF(B3607=0,"",VLOOKUP(B3607,Tabla_CyP,4,FALSE))</f>
        <v>0</v>
      </c>
    </row>
    <row r="3608" spans="1:7" ht="16.5" customHeight="1" x14ac:dyDescent="0.2">
      <c r="A3608" s="154"/>
      <c r="B3608" s="155"/>
      <c r="C3608" s="160"/>
      <c r="D3608" s="156"/>
      <c r="E3608" s="157"/>
      <c r="F3608" s="160"/>
      <c r="G3608" s="162"/>
    </row>
    <row r="3609" spans="1:7" ht="16.5" customHeight="1" x14ac:dyDescent="0.2">
      <c r="A3609" s="412"/>
      <c r="B3609" s="149"/>
      <c r="C3609" s="413" t="s">
        <v>1695</v>
      </c>
      <c r="D3609" s="149"/>
      <c r="E3609" s="149"/>
      <c r="F3609" s="149"/>
      <c r="G3609" s="414"/>
    </row>
    <row r="3610" spans="1:7" ht="16.5" customHeight="1" x14ac:dyDescent="0.2">
      <c r="A3610" s="154"/>
      <c r="B3610" s="215"/>
      <c r="C3610" s="160"/>
      <c r="D3610" s="156"/>
      <c r="E3610" s="157"/>
      <c r="F3610" s="155"/>
      <c r="G3610" s="161"/>
    </row>
    <row r="3611" spans="1:7" ht="16.5" customHeight="1" x14ac:dyDescent="0.2">
      <c r="A3611" s="154"/>
      <c r="B3611" s="215"/>
      <c r="C3611" s="415" t="s">
        <v>1696</v>
      </c>
      <c r="D3611" s="416" t="s">
        <v>32</v>
      </c>
      <c r="E3611" s="416" t="s">
        <v>1697</v>
      </c>
      <c r="F3611" s="416" t="s">
        <v>1698</v>
      </c>
      <c r="G3611" s="417" t="s">
        <v>1699</v>
      </c>
    </row>
    <row r="3612" spans="1:7" ht="16.5" customHeight="1" x14ac:dyDescent="0.2">
      <c r="A3612" s="154"/>
      <c r="B3612" s="215"/>
      <c r="C3612" s="424"/>
      <c r="D3612" s="429"/>
      <c r="E3612" s="467"/>
      <c r="F3612" s="430"/>
      <c r="G3612" s="420">
        <f>ROUND(D3612*F3612,2)</f>
        <v>0</v>
      </c>
    </row>
    <row r="3613" spans="1:7" ht="16.5" customHeight="1" x14ac:dyDescent="0.2">
      <c r="A3613" s="154"/>
      <c r="B3613" s="215"/>
      <c r="C3613" s="424"/>
      <c r="D3613" s="429"/>
      <c r="E3613" s="467"/>
      <c r="F3613" s="430"/>
      <c r="G3613" s="420">
        <f>ROUND(D3613*F3613,2)</f>
        <v>0</v>
      </c>
    </row>
    <row r="3614" spans="1:7" ht="16.5" customHeight="1" x14ac:dyDescent="0.2">
      <c r="A3614" s="154"/>
      <c r="B3614" s="215"/>
      <c r="C3614" s="424"/>
      <c r="D3614" s="429"/>
      <c r="E3614" s="467"/>
      <c r="F3614" s="430"/>
      <c r="G3614" s="420">
        <f>ROUND(D3614*F3614,2)</f>
        <v>0</v>
      </c>
    </row>
    <row r="3615" spans="1:7" ht="16.5" customHeight="1" x14ac:dyDescent="0.2">
      <c r="A3615" s="154"/>
      <c r="B3615" s="215"/>
      <c r="C3615" s="424"/>
      <c r="D3615" s="429"/>
      <c r="E3615" s="467"/>
      <c r="F3615" s="430"/>
      <c r="G3615" s="420">
        <f>ROUND(D3615*F3615,2)</f>
        <v>0</v>
      </c>
    </row>
    <row r="3616" spans="1:7" ht="16.5" customHeight="1" x14ac:dyDescent="0.2">
      <c r="A3616" s="154"/>
      <c r="B3616" s="215"/>
      <c r="C3616" s="424"/>
      <c r="D3616" s="429"/>
      <c r="E3616" s="467"/>
      <c r="F3616" s="430"/>
      <c r="G3616" s="420">
        <f t="shared" ref="G3616:G3621" si="384">ROUND(D3616*F3616,2)</f>
        <v>0</v>
      </c>
    </row>
    <row r="3617" spans="1:7" ht="16.5" customHeight="1" x14ac:dyDescent="0.2">
      <c r="A3617" s="154"/>
      <c r="B3617" s="215"/>
      <c r="C3617" s="424"/>
      <c r="D3617" s="429"/>
      <c r="E3617" s="467"/>
      <c r="F3617" s="430"/>
      <c r="G3617" s="420">
        <f t="shared" si="384"/>
        <v>0</v>
      </c>
    </row>
    <row r="3618" spans="1:7" ht="16.5" customHeight="1" x14ac:dyDescent="0.2">
      <c r="A3618" s="154"/>
      <c r="B3618" s="215"/>
      <c r="C3618" s="424"/>
      <c r="D3618" s="429"/>
      <c r="E3618" s="467"/>
      <c r="F3618" s="430"/>
      <c r="G3618" s="420">
        <f t="shared" si="384"/>
        <v>0</v>
      </c>
    </row>
    <row r="3619" spans="1:7" ht="16.5" customHeight="1" x14ac:dyDescent="0.2">
      <c r="A3619" s="154"/>
      <c r="B3619" s="215"/>
      <c r="C3619" s="424"/>
      <c r="D3619" s="429"/>
      <c r="E3619" s="467"/>
      <c r="F3619" s="430"/>
      <c r="G3619" s="420">
        <f t="shared" si="384"/>
        <v>0</v>
      </c>
    </row>
    <row r="3620" spans="1:7" ht="16.5" customHeight="1" x14ac:dyDescent="0.2">
      <c r="A3620" s="154"/>
      <c r="B3620" s="215"/>
      <c r="C3620" s="424"/>
      <c r="D3620" s="429"/>
      <c r="E3620" s="467"/>
      <c r="F3620" s="430"/>
      <c r="G3620" s="420">
        <f t="shared" si="384"/>
        <v>0</v>
      </c>
    </row>
    <row r="3621" spans="1:7" ht="16.5" customHeight="1" x14ac:dyDescent="0.2">
      <c r="A3621" s="154"/>
      <c r="B3621" s="215"/>
      <c r="C3621" s="424"/>
      <c r="D3621" s="429"/>
      <c r="E3621" s="467"/>
      <c r="F3621" s="430"/>
      <c r="G3621" s="420">
        <f t="shared" si="384"/>
        <v>0</v>
      </c>
    </row>
    <row r="3622" spans="1:7" ht="16.5" customHeight="1" thickBot="1" x14ac:dyDescent="0.25">
      <c r="A3622" s="154"/>
      <c r="B3622" s="215"/>
      <c r="C3622" s="160"/>
      <c r="E3622" s="222"/>
      <c r="F3622" s="155"/>
      <c r="G3622" s="161"/>
    </row>
    <row r="3623" spans="1:7" ht="16.5" customHeight="1" thickBot="1" x14ac:dyDescent="0.25">
      <c r="A3623" s="154"/>
      <c r="C3623" s="421" t="s">
        <v>1700</v>
      </c>
      <c r="E3623" s="222">
        <f>SUMPRODUCT(D3612:D3621,E3612:E3621)</f>
        <v>0</v>
      </c>
      <c r="F3623" s="155" t="s">
        <v>1701</v>
      </c>
      <c r="G3623" s="422">
        <f>SUM(G3612:G3621)</f>
        <v>0</v>
      </c>
    </row>
    <row r="3624" spans="1:7" ht="16.5" customHeight="1" x14ac:dyDescent="0.2">
      <c r="A3624" s="154"/>
      <c r="B3624" s="215"/>
      <c r="C3624" s="421"/>
      <c r="D3624" s="222"/>
      <c r="E3624" s="157"/>
      <c r="F3624" s="155"/>
      <c r="G3624" s="224"/>
    </row>
    <row r="3625" spans="1:7" ht="16.5" customHeight="1" x14ac:dyDescent="0.2">
      <c r="A3625" s="154"/>
      <c r="B3625" s="215"/>
      <c r="C3625" s="155" t="s">
        <v>1702</v>
      </c>
      <c r="D3625" s="425"/>
      <c r="E3625" s="559" t="str">
        <f>CONCATENATE(G3607,"/día")</f>
        <v>0/día</v>
      </c>
      <c r="F3625" s="155"/>
      <c r="G3625" s="161"/>
    </row>
    <row r="3626" spans="1:7" ht="16.5" customHeight="1" x14ac:dyDescent="0.2">
      <c r="A3626" s="154"/>
      <c r="B3626" s="215"/>
      <c r="C3626" s="160"/>
      <c r="D3626" s="156"/>
      <c r="E3626" s="157"/>
      <c r="F3626" s="155"/>
      <c r="G3626" s="161"/>
    </row>
    <row r="3627" spans="1:7" ht="16.5" customHeight="1" x14ac:dyDescent="0.2">
      <c r="A3627" s="603" t="s">
        <v>681</v>
      </c>
      <c r="B3627" s="604"/>
      <c r="C3627" s="605" t="s">
        <v>0</v>
      </c>
      <c r="D3627" s="607" t="s">
        <v>1703</v>
      </c>
      <c r="E3627" s="607" t="s">
        <v>1715</v>
      </c>
      <c r="F3627" s="609" t="s">
        <v>1054</v>
      </c>
      <c r="G3627" s="611" t="s">
        <v>34</v>
      </c>
    </row>
    <row r="3628" spans="1:7" ht="16.5" customHeight="1" x14ac:dyDescent="0.2">
      <c r="A3628" s="163" t="s">
        <v>682</v>
      </c>
      <c r="B3628" s="164" t="s">
        <v>683</v>
      </c>
      <c r="C3628" s="606"/>
      <c r="D3628" s="608"/>
      <c r="E3628" s="608"/>
      <c r="F3628" s="610"/>
      <c r="G3628" s="612"/>
    </row>
    <row r="3629" spans="1:7" ht="16.5" customHeight="1" x14ac:dyDescent="0.2">
      <c r="A3629" s="165"/>
      <c r="B3629" s="160"/>
      <c r="C3629" s="167" t="s">
        <v>1704</v>
      </c>
      <c r="D3629" s="157"/>
      <c r="E3629" s="157"/>
      <c r="F3629" s="160"/>
      <c r="G3629" s="168"/>
    </row>
    <row r="3630" spans="1:7" ht="16.5" customHeight="1" x14ac:dyDescent="0.2">
      <c r="A3630" s="578" t="s">
        <v>1806</v>
      </c>
      <c r="B3630" s="418" t="str">
        <f t="shared" ref="B3630:B3639" si="385">IF(A3630=0,0,VLOOKUP(A3630,Tabla_Indices,2,FALSE))</f>
        <v>Equipo - Amortización de equipo</v>
      </c>
      <c r="C3630" s="424" t="s">
        <v>1821</v>
      </c>
      <c r="D3630" s="579">
        <f>C_Amortización_Equipo</f>
        <v>0</v>
      </c>
      <c r="E3630" s="472"/>
      <c r="F3630" s="468">
        <f>IF(C3630="",0,D3625)</f>
        <v>0</v>
      </c>
      <c r="G3630" s="426">
        <f>IF(F3630=0,0,ROUND(E3630/F3630,2))</f>
        <v>0</v>
      </c>
    </row>
    <row r="3631" spans="1:7" ht="16.5" customHeight="1" x14ac:dyDescent="0.2">
      <c r="A3631" s="578" t="s">
        <v>1806</v>
      </c>
      <c r="B3631" s="418" t="str">
        <f t="shared" si="385"/>
        <v>Equipo - Amortización de equipo</v>
      </c>
      <c r="C3631" s="424" t="s">
        <v>1811</v>
      </c>
      <c r="D3631" s="579">
        <f>C_Interés_Equipo</f>
        <v>0</v>
      </c>
      <c r="E3631" s="472"/>
      <c r="F3631" s="468">
        <f>IF(C3631="",0,D3625)</f>
        <v>0</v>
      </c>
      <c r="G3631" s="426">
        <f t="shared" ref="G3631:G3639" si="386">IF(F3631=0,0,ROUND(E3631/F3631,2))</f>
        <v>0</v>
      </c>
    </row>
    <row r="3632" spans="1:7" ht="16.5" customHeight="1" x14ac:dyDescent="0.2">
      <c r="A3632" s="578" t="s">
        <v>1807</v>
      </c>
      <c r="B3632" s="418" t="str">
        <f t="shared" si="385"/>
        <v xml:space="preserve">Accesorios y repuestos para máquinas de uso especial                 </v>
      </c>
      <c r="C3632" s="428" t="s">
        <v>1721</v>
      </c>
      <c r="D3632" s="579">
        <f>C_Reparaciones_Repuestos_Equipos</f>
        <v>0</v>
      </c>
      <c r="E3632" s="472"/>
      <c r="F3632" s="468">
        <f>IF(C3632="",0,D3625)</f>
        <v>0</v>
      </c>
      <c r="G3632" s="426">
        <f t="shared" si="386"/>
        <v>0</v>
      </c>
    </row>
    <row r="3633" spans="1:7" ht="16.5" customHeight="1" x14ac:dyDescent="0.2">
      <c r="A3633" s="578" t="s">
        <v>1809</v>
      </c>
      <c r="B3633" s="418" t="str">
        <f t="shared" si="385"/>
        <v xml:space="preserve">Gas oil                                                                </v>
      </c>
      <c r="C3633" s="428" t="s">
        <v>982</v>
      </c>
      <c r="D3633" s="579">
        <f>C_Combustible_Equipos</f>
        <v>0</v>
      </c>
      <c r="E3633" s="472"/>
      <c r="F3633" s="468">
        <f>IF(C3633="",0,D3625)</f>
        <v>0</v>
      </c>
      <c r="G3633" s="426">
        <f t="shared" si="386"/>
        <v>0</v>
      </c>
    </row>
    <row r="3634" spans="1:7" ht="16.5" customHeight="1" x14ac:dyDescent="0.2">
      <c r="A3634" s="578" t="s">
        <v>1810</v>
      </c>
      <c r="B3634" s="418" t="str">
        <f t="shared" si="385"/>
        <v xml:space="preserve">Aceites lubricantes                                                    </v>
      </c>
      <c r="C3634" s="428" t="s">
        <v>1808</v>
      </c>
      <c r="D3634" s="579">
        <f>C_Lubricantes_Equipos</f>
        <v>0</v>
      </c>
      <c r="E3634" s="472"/>
      <c r="F3634" s="468">
        <f>IF(C3634="",0,D3625)</f>
        <v>0</v>
      </c>
      <c r="G3634" s="426">
        <f t="shared" si="386"/>
        <v>0</v>
      </c>
    </row>
    <row r="3635" spans="1:7" ht="16.5" customHeight="1" x14ac:dyDescent="0.2">
      <c r="A3635" s="578"/>
      <c r="B3635" s="418">
        <f t="shared" si="385"/>
        <v>0</v>
      </c>
      <c r="C3635" s="428"/>
      <c r="D3635" s="471"/>
      <c r="E3635" s="430"/>
      <c r="F3635" s="468">
        <f>IF(C3635="",0,D3625)</f>
        <v>0</v>
      </c>
      <c r="G3635" s="426">
        <f t="shared" si="386"/>
        <v>0</v>
      </c>
    </row>
    <row r="3636" spans="1:7" ht="16.5" customHeight="1" x14ac:dyDescent="0.2">
      <c r="A3636" s="578"/>
      <c r="B3636" s="418">
        <f t="shared" si="385"/>
        <v>0</v>
      </c>
      <c r="C3636" s="428"/>
      <c r="D3636" s="425"/>
      <c r="E3636" s="471"/>
      <c r="F3636" s="468">
        <f>IF(C3636="",0,D3625)</f>
        <v>0</v>
      </c>
      <c r="G3636" s="426">
        <f t="shared" si="386"/>
        <v>0</v>
      </c>
    </row>
    <row r="3637" spans="1:7" ht="16.5" customHeight="1" x14ac:dyDescent="0.2">
      <c r="A3637" s="578"/>
      <c r="B3637" s="418">
        <f t="shared" si="385"/>
        <v>0</v>
      </c>
      <c r="C3637" s="428"/>
      <c r="D3637" s="425"/>
      <c r="E3637" s="471"/>
      <c r="F3637" s="468">
        <f>IF(C3637="",0,D3625)</f>
        <v>0</v>
      </c>
      <c r="G3637" s="426">
        <f t="shared" si="386"/>
        <v>0</v>
      </c>
    </row>
    <row r="3638" spans="1:7" ht="16.5" customHeight="1" x14ac:dyDescent="0.2">
      <c r="A3638" s="578"/>
      <c r="B3638" s="418">
        <f t="shared" si="385"/>
        <v>0</v>
      </c>
      <c r="C3638" s="428"/>
      <c r="D3638" s="425"/>
      <c r="E3638" s="429"/>
      <c r="F3638" s="468">
        <f>IF(C3638="",0,D3625)</f>
        <v>0</v>
      </c>
      <c r="G3638" s="426">
        <f t="shared" si="386"/>
        <v>0</v>
      </c>
    </row>
    <row r="3639" spans="1:7" ht="16.5" customHeight="1" x14ac:dyDescent="0.2">
      <c r="A3639" s="578"/>
      <c r="B3639" s="418">
        <f t="shared" si="385"/>
        <v>0</v>
      </c>
      <c r="C3639" s="424"/>
      <c r="D3639" s="425"/>
      <c r="E3639" s="429"/>
      <c r="F3639" s="468">
        <f>IF(C3639="",0,D3625)</f>
        <v>0</v>
      </c>
      <c r="G3639" s="426">
        <f t="shared" si="386"/>
        <v>0</v>
      </c>
    </row>
    <row r="3640" spans="1:7" ht="16.5" customHeight="1" x14ac:dyDescent="0.2">
      <c r="A3640" s="169"/>
      <c r="B3640" s="156"/>
      <c r="C3640" s="160"/>
      <c r="D3640" s="156"/>
      <c r="E3640" s="157"/>
      <c r="F3640" s="166" t="s">
        <v>35</v>
      </c>
      <c r="G3640" s="431">
        <f>SUBTOTAL(9,G3630:G3639)</f>
        <v>0</v>
      </c>
    </row>
    <row r="3641" spans="1:7" ht="16.5" customHeight="1" x14ac:dyDescent="0.2">
      <c r="A3641" s="165"/>
      <c r="B3641" s="160"/>
      <c r="C3641" s="167" t="s">
        <v>821</v>
      </c>
      <c r="D3641" s="156"/>
      <c r="E3641" s="157"/>
      <c r="F3641" s="158"/>
      <c r="G3641" s="168"/>
    </row>
    <row r="3642" spans="1:7" ht="16.5" customHeight="1" x14ac:dyDescent="0.2">
      <c r="A3642" s="603" t="s">
        <v>681</v>
      </c>
      <c r="B3642" s="604"/>
      <c r="C3642" s="605" t="s">
        <v>0</v>
      </c>
      <c r="D3642" s="607" t="s">
        <v>32</v>
      </c>
      <c r="E3642" s="607" t="s">
        <v>1715</v>
      </c>
      <c r="F3642" s="609" t="s">
        <v>1054</v>
      </c>
      <c r="G3642" s="611" t="s">
        <v>34</v>
      </c>
    </row>
    <row r="3643" spans="1:7" ht="16.5" customHeight="1" x14ac:dyDescent="0.2">
      <c r="A3643" s="163" t="s">
        <v>682</v>
      </c>
      <c r="B3643" s="164" t="s">
        <v>683</v>
      </c>
      <c r="C3643" s="606"/>
      <c r="D3643" s="608"/>
      <c r="E3643" s="608"/>
      <c r="F3643" s="610"/>
      <c r="G3643" s="612"/>
    </row>
    <row r="3644" spans="1:7" ht="16.5" customHeight="1" x14ac:dyDescent="0.2">
      <c r="A3644" s="423" t="s">
        <v>1822</v>
      </c>
      <c r="B3644" s="418" t="str">
        <f t="shared" ref="B3644:B3650" si="387">IF(A3644=0,0,VLOOKUP(A3644,Tabla_Indices,2,FALSE))</f>
        <v>Oficial Especializado</v>
      </c>
      <c r="C3644" s="427" t="s">
        <v>1723</v>
      </c>
      <c r="D3644" s="425"/>
      <c r="E3644" s="429"/>
      <c r="F3644" s="419">
        <f>D3625</f>
        <v>0</v>
      </c>
      <c r="G3644" s="432">
        <f>IF(F3644=0,0,ROUND(D3644*E3644/F3644,2))</f>
        <v>0</v>
      </c>
    </row>
    <row r="3645" spans="1:7" ht="16.5" customHeight="1" x14ac:dyDescent="0.2">
      <c r="A3645" s="423" t="s">
        <v>1823</v>
      </c>
      <c r="B3645" s="418" t="str">
        <f t="shared" si="387"/>
        <v xml:space="preserve">Oficial </v>
      </c>
      <c r="C3645" s="424" t="s">
        <v>1724</v>
      </c>
      <c r="D3645" s="425"/>
      <c r="E3645" s="429"/>
      <c r="F3645" s="419">
        <f>D3625</f>
        <v>0</v>
      </c>
      <c r="G3645" s="432">
        <f t="shared" ref="G3645:G3650" si="388">IF(F3645=0,0,ROUND(D3645*E3645/F3645,2))</f>
        <v>0</v>
      </c>
    </row>
    <row r="3646" spans="1:7" ht="16.5" customHeight="1" x14ac:dyDescent="0.2">
      <c r="A3646" s="423" t="s">
        <v>1824</v>
      </c>
      <c r="B3646" s="418" t="str">
        <f t="shared" si="387"/>
        <v>Ayudante</v>
      </c>
      <c r="C3646" s="424" t="s">
        <v>1725</v>
      </c>
      <c r="D3646" s="425"/>
      <c r="E3646" s="429"/>
      <c r="F3646" s="419">
        <f>D3625</f>
        <v>0</v>
      </c>
      <c r="G3646" s="432">
        <f t="shared" si="388"/>
        <v>0</v>
      </c>
    </row>
    <row r="3647" spans="1:7" ht="16.5" customHeight="1" x14ac:dyDescent="0.2">
      <c r="A3647" s="423" t="s">
        <v>1824</v>
      </c>
      <c r="B3647" s="418" t="str">
        <f t="shared" si="387"/>
        <v>Ayudante</v>
      </c>
      <c r="C3647" s="424" t="s">
        <v>825</v>
      </c>
      <c r="D3647" s="425"/>
      <c r="E3647" s="429"/>
      <c r="F3647" s="419">
        <f>D3625</f>
        <v>0</v>
      </c>
      <c r="G3647" s="432">
        <f t="shared" si="388"/>
        <v>0</v>
      </c>
    </row>
    <row r="3648" spans="1:7" ht="16.5" customHeight="1" x14ac:dyDescent="0.2">
      <c r="A3648" s="423"/>
      <c r="B3648" s="418">
        <f t="shared" si="387"/>
        <v>0</v>
      </c>
      <c r="C3648" s="424"/>
      <c r="D3648" s="425"/>
      <c r="E3648" s="429"/>
      <c r="F3648" s="419"/>
      <c r="G3648" s="432">
        <f t="shared" si="388"/>
        <v>0</v>
      </c>
    </row>
    <row r="3649" spans="1:7" ht="16.5" customHeight="1" x14ac:dyDescent="0.2">
      <c r="A3649" s="423" t="s">
        <v>1825</v>
      </c>
      <c r="B3649" s="418" t="str">
        <f t="shared" si="387"/>
        <v>Sereno</v>
      </c>
      <c r="C3649" s="424" t="s">
        <v>1726</v>
      </c>
      <c r="D3649" s="433"/>
      <c r="E3649" s="571"/>
      <c r="F3649" s="419">
        <f>D3625</f>
        <v>0</v>
      </c>
      <c r="G3649" s="432">
        <f t="shared" si="388"/>
        <v>0</v>
      </c>
    </row>
    <row r="3650" spans="1:7" ht="16.5" customHeight="1" x14ac:dyDescent="0.2">
      <c r="A3650" s="423"/>
      <c r="B3650" s="418">
        <f t="shared" si="387"/>
        <v>0</v>
      </c>
      <c r="C3650" s="418"/>
      <c r="D3650" s="469"/>
      <c r="E3650" s="419"/>
      <c r="F3650" s="419">
        <f>D3625</f>
        <v>0</v>
      </c>
      <c r="G3650" s="432">
        <f t="shared" si="388"/>
        <v>0</v>
      </c>
    </row>
    <row r="3651" spans="1:7" ht="16.5" customHeight="1" x14ac:dyDescent="0.2">
      <c r="A3651" s="169"/>
      <c r="B3651" s="156"/>
      <c r="C3651" s="160"/>
      <c r="D3651" s="156"/>
      <c r="E3651" s="157"/>
      <c r="F3651" s="166" t="s">
        <v>36</v>
      </c>
      <c r="G3651" s="434">
        <f>SUBTOTAL(9,G3644:G3650)</f>
        <v>0</v>
      </c>
    </row>
    <row r="3652" spans="1:7" ht="16.5" customHeight="1" x14ac:dyDescent="0.2">
      <c r="A3652" s="165"/>
      <c r="B3652" s="160"/>
      <c r="C3652" s="167" t="s">
        <v>1705</v>
      </c>
      <c r="D3652" s="156"/>
      <c r="E3652" s="157"/>
      <c r="F3652" s="158"/>
      <c r="G3652" s="168"/>
    </row>
    <row r="3653" spans="1:7" ht="16.5" customHeight="1" x14ac:dyDescent="0.2">
      <c r="A3653" s="603" t="s">
        <v>681</v>
      </c>
      <c r="B3653" s="604"/>
      <c r="C3653" s="605" t="s">
        <v>0</v>
      </c>
      <c r="D3653" s="605" t="s">
        <v>31</v>
      </c>
      <c r="E3653" s="607" t="s">
        <v>32</v>
      </c>
      <c r="F3653" s="609" t="s">
        <v>33</v>
      </c>
      <c r="G3653" s="611" t="s">
        <v>34</v>
      </c>
    </row>
    <row r="3654" spans="1:7" ht="16.5" customHeight="1" x14ac:dyDescent="0.2">
      <c r="A3654" s="163" t="s">
        <v>682</v>
      </c>
      <c r="B3654" s="164" t="s">
        <v>683</v>
      </c>
      <c r="C3654" s="606"/>
      <c r="D3654" s="606"/>
      <c r="E3654" s="608"/>
      <c r="F3654" s="610"/>
      <c r="G3654" s="612"/>
    </row>
    <row r="3655" spans="1:7" ht="16.5" customHeight="1" x14ac:dyDescent="0.2">
      <c r="A3655" s="423"/>
      <c r="B3655" s="418">
        <f t="shared" ref="B3655:B3665" si="389">IF(A3655=0,0,VLOOKUP(A3655,Tabla_Indices,2,FALSE))</f>
        <v>0</v>
      </c>
      <c r="C3655" s="424"/>
      <c r="D3655" s="425"/>
      <c r="E3655" s="429"/>
      <c r="F3655" s="430"/>
      <c r="G3655" s="432">
        <f>ROUND(E3655*F3655,2)</f>
        <v>0</v>
      </c>
    </row>
    <row r="3656" spans="1:7" ht="16.5" customHeight="1" x14ac:dyDescent="0.2">
      <c r="A3656" s="423"/>
      <c r="B3656" s="418">
        <f t="shared" si="389"/>
        <v>0</v>
      </c>
      <c r="C3656" s="424"/>
      <c r="D3656" s="425"/>
      <c r="E3656" s="429"/>
      <c r="F3656" s="430"/>
      <c r="G3656" s="432">
        <f t="shared" ref="G3656:G3665" si="390">ROUND(E3656*F3656,2)</f>
        <v>0</v>
      </c>
    </row>
    <row r="3657" spans="1:7" ht="16.5" customHeight="1" x14ac:dyDescent="0.2">
      <c r="A3657" s="423"/>
      <c r="B3657" s="418">
        <f t="shared" si="389"/>
        <v>0</v>
      </c>
      <c r="C3657" s="424"/>
      <c r="D3657" s="425"/>
      <c r="E3657" s="429"/>
      <c r="F3657" s="430"/>
      <c r="G3657" s="432">
        <f t="shared" si="390"/>
        <v>0</v>
      </c>
    </row>
    <row r="3658" spans="1:7" ht="16.5" customHeight="1" x14ac:dyDescent="0.2">
      <c r="A3658" s="423"/>
      <c r="B3658" s="418">
        <f t="shared" si="389"/>
        <v>0</v>
      </c>
      <c r="C3658" s="424"/>
      <c r="D3658" s="425"/>
      <c r="E3658" s="429"/>
      <c r="F3658" s="430"/>
      <c r="G3658" s="432">
        <f t="shared" si="390"/>
        <v>0</v>
      </c>
    </row>
    <row r="3659" spans="1:7" ht="16.5" customHeight="1" x14ac:dyDescent="0.2">
      <c r="A3659" s="423"/>
      <c r="B3659" s="418">
        <f t="shared" si="389"/>
        <v>0</v>
      </c>
      <c r="C3659" s="424"/>
      <c r="D3659" s="425"/>
      <c r="E3659" s="429"/>
      <c r="F3659" s="430"/>
      <c r="G3659" s="432">
        <f t="shared" si="390"/>
        <v>0</v>
      </c>
    </row>
    <row r="3660" spans="1:7" ht="16.5" customHeight="1" x14ac:dyDescent="0.2">
      <c r="A3660" s="423"/>
      <c r="B3660" s="418">
        <f t="shared" si="389"/>
        <v>0</v>
      </c>
      <c r="C3660" s="424"/>
      <c r="D3660" s="425"/>
      <c r="E3660" s="435"/>
      <c r="F3660" s="430"/>
      <c r="G3660" s="432">
        <f t="shared" si="390"/>
        <v>0</v>
      </c>
    </row>
    <row r="3661" spans="1:7" ht="16.5" customHeight="1" x14ac:dyDescent="0.2">
      <c r="A3661" s="423"/>
      <c r="B3661" s="418">
        <f t="shared" si="389"/>
        <v>0</v>
      </c>
      <c r="C3661" s="424"/>
      <c r="D3661" s="425"/>
      <c r="E3661" s="429"/>
      <c r="F3661" s="430"/>
      <c r="G3661" s="432">
        <f t="shared" si="390"/>
        <v>0</v>
      </c>
    </row>
    <row r="3662" spans="1:7" ht="16.5" customHeight="1" x14ac:dyDescent="0.2">
      <c r="A3662" s="423"/>
      <c r="B3662" s="418">
        <f t="shared" si="389"/>
        <v>0</v>
      </c>
      <c r="C3662" s="424"/>
      <c r="D3662" s="425"/>
      <c r="E3662" s="429"/>
      <c r="F3662" s="430"/>
      <c r="G3662" s="432">
        <f t="shared" si="390"/>
        <v>0</v>
      </c>
    </row>
    <row r="3663" spans="1:7" ht="16.5" customHeight="1" x14ac:dyDescent="0.2">
      <c r="A3663" s="423"/>
      <c r="B3663" s="418">
        <f t="shared" si="389"/>
        <v>0</v>
      </c>
      <c r="C3663" s="424"/>
      <c r="D3663" s="425"/>
      <c r="E3663" s="429"/>
      <c r="F3663" s="430"/>
      <c r="G3663" s="432">
        <f t="shared" si="390"/>
        <v>0</v>
      </c>
    </row>
    <row r="3664" spans="1:7" ht="16.5" customHeight="1" x14ac:dyDescent="0.2">
      <c r="A3664" s="423"/>
      <c r="B3664" s="418">
        <f t="shared" si="389"/>
        <v>0</v>
      </c>
      <c r="C3664" s="424"/>
      <c r="D3664" s="425"/>
      <c r="E3664" s="429"/>
      <c r="F3664" s="430"/>
      <c r="G3664" s="432">
        <f t="shared" si="390"/>
        <v>0</v>
      </c>
    </row>
    <row r="3665" spans="1:7" ht="16.5" customHeight="1" x14ac:dyDescent="0.2">
      <c r="A3665" s="423"/>
      <c r="B3665" s="418">
        <f t="shared" si="389"/>
        <v>0</v>
      </c>
      <c r="C3665" s="424"/>
      <c r="D3665" s="425"/>
      <c r="E3665" s="429"/>
      <c r="F3665" s="430"/>
      <c r="G3665" s="432">
        <f t="shared" si="390"/>
        <v>0</v>
      </c>
    </row>
    <row r="3666" spans="1:7" ht="16.5" customHeight="1" x14ac:dyDescent="0.2">
      <c r="A3666" s="165"/>
      <c r="B3666" s="160"/>
      <c r="C3666" s="160"/>
      <c r="D3666" s="156"/>
      <c r="E3666" s="157"/>
      <c r="F3666" s="166" t="s">
        <v>37</v>
      </c>
      <c r="G3666" s="436">
        <f>SUBTOTAL(9,G3655:G3665)</f>
        <v>0</v>
      </c>
    </row>
    <row r="3667" spans="1:7" ht="16.5" customHeight="1" x14ac:dyDescent="0.2">
      <c r="A3667" s="165"/>
      <c r="B3667" s="160"/>
      <c r="C3667" s="167" t="s">
        <v>1706</v>
      </c>
      <c r="D3667" s="156"/>
      <c r="E3667" s="157"/>
      <c r="F3667" s="158"/>
      <c r="G3667" s="168"/>
    </row>
    <row r="3668" spans="1:7" ht="16.5" customHeight="1" x14ac:dyDescent="0.2">
      <c r="A3668" s="603" t="s">
        <v>681</v>
      </c>
      <c r="B3668" s="604"/>
      <c r="C3668" s="605" t="s">
        <v>0</v>
      </c>
      <c r="D3668" s="605" t="s">
        <v>31</v>
      </c>
      <c r="E3668" s="607" t="s">
        <v>32</v>
      </c>
      <c r="F3668" s="609" t="s">
        <v>33</v>
      </c>
      <c r="G3668" s="611" t="s">
        <v>34</v>
      </c>
    </row>
    <row r="3669" spans="1:7" ht="16.5" customHeight="1" x14ac:dyDescent="0.2">
      <c r="A3669" s="163" t="s">
        <v>682</v>
      </c>
      <c r="B3669" s="164" t="s">
        <v>683</v>
      </c>
      <c r="C3669" s="606"/>
      <c r="D3669" s="606"/>
      <c r="E3669" s="608"/>
      <c r="F3669" s="610"/>
      <c r="G3669" s="612"/>
    </row>
    <row r="3670" spans="1:7" ht="16.5" customHeight="1" x14ac:dyDescent="0.2">
      <c r="A3670" s="423"/>
      <c r="B3670" s="418">
        <f>IF(A3670=0,0,VLOOKUP(A3670,Tabla_Indices,2,FALSE))</f>
        <v>0</v>
      </c>
      <c r="C3670" s="424"/>
      <c r="D3670" s="425"/>
      <c r="E3670" s="429"/>
      <c r="F3670" s="430"/>
      <c r="G3670" s="432">
        <f>ROUND(E3670*F3670,2)</f>
        <v>0</v>
      </c>
    </row>
    <row r="3671" spans="1:7" ht="16.5" customHeight="1" x14ac:dyDescent="0.2">
      <c r="A3671" s="423"/>
      <c r="B3671" s="418">
        <f>IF(A3671=0,0,VLOOKUP(A3671,Tabla_Indices,2,FALSE))</f>
        <v>0</v>
      </c>
      <c r="C3671" s="424"/>
      <c r="D3671" s="425"/>
      <c r="E3671" s="435"/>
      <c r="F3671" s="430"/>
      <c r="G3671" s="432">
        <f t="shared" ref="G3671" si="391">ROUND(E3671*F3671,2)</f>
        <v>0</v>
      </c>
    </row>
    <row r="3672" spans="1:7" ht="16.5" customHeight="1" x14ac:dyDescent="0.2">
      <c r="A3672" s="165"/>
      <c r="B3672" s="160"/>
      <c r="C3672" s="160"/>
      <c r="D3672" s="156"/>
      <c r="E3672" s="157"/>
      <c r="F3672" s="166" t="s">
        <v>1707</v>
      </c>
      <c r="G3672" s="436">
        <f>SUBTOTAL(9,G3670:G3671)</f>
        <v>0</v>
      </c>
    </row>
    <row r="3673" spans="1:7" ht="16.5" customHeight="1" thickBot="1" x14ac:dyDescent="0.25">
      <c r="A3673" s="170"/>
      <c r="B3673" s="171"/>
      <c r="C3673" s="172"/>
      <c r="D3673" s="171"/>
      <c r="E3673" s="173"/>
      <c r="F3673" s="174"/>
      <c r="G3673" s="175"/>
    </row>
    <row r="3674" spans="1:7" ht="16.5" customHeight="1" thickBot="1" x14ac:dyDescent="0.25">
      <c r="A3674" s="202">
        <f>B3607</f>
        <v>49</v>
      </c>
      <c r="B3674" s="201">
        <f>C3607</f>
        <v>0</v>
      </c>
      <c r="C3674" s="225"/>
      <c r="D3674" s="225" t="s">
        <v>38</v>
      </c>
      <c r="E3674" s="226"/>
      <c r="F3674" s="437" t="str">
        <f>CONCATENATE("$/",G3607)</f>
        <v>$/0</v>
      </c>
      <c r="G3674" s="438">
        <f>SUBTOTAL(9,G3630:G3673)</f>
        <v>0</v>
      </c>
    </row>
    <row r="3675" spans="1:7" ht="16.5" customHeight="1" thickTop="1" thickBot="1" x14ac:dyDescent="0.25"/>
    <row r="3676" spans="1:7" ht="16.5" customHeight="1" thickTop="1" x14ac:dyDescent="0.2">
      <c r="A3676" s="613" t="s">
        <v>40</v>
      </c>
      <c r="B3676" s="614"/>
      <c r="C3676" s="614"/>
      <c r="D3676" s="614"/>
      <c r="E3676" s="614"/>
      <c r="F3676" s="614"/>
      <c r="G3676" s="615"/>
    </row>
    <row r="3677" spans="1:7" ht="16.5" customHeight="1" x14ac:dyDescent="0.2">
      <c r="A3677" s="146" t="s">
        <v>819</v>
      </c>
      <c r="B3677" s="147" t="str">
        <f>Comitente</f>
        <v>DIRECCIÓN PROVINCIAL DE VIALIDAD</v>
      </c>
      <c r="C3677" s="148"/>
      <c r="D3677" s="223"/>
      <c r="E3677" s="223"/>
      <c r="F3677" s="150"/>
      <c r="G3677" s="151"/>
    </row>
    <row r="3678" spans="1:7" ht="16.5" customHeight="1" x14ac:dyDescent="0.2">
      <c r="A3678" s="146" t="s">
        <v>820</v>
      </c>
      <c r="B3678" s="147">
        <f>Contratista</f>
        <v>0</v>
      </c>
      <c r="C3678" s="152"/>
      <c r="D3678" s="152"/>
      <c r="E3678" s="152"/>
      <c r="F3678" s="147"/>
      <c r="G3678" s="153"/>
    </row>
    <row r="3679" spans="1:7" ht="16.5" customHeight="1" x14ac:dyDescent="0.2">
      <c r="A3679" s="146" t="s">
        <v>28</v>
      </c>
      <c r="B3679" s="147">
        <f>Obra</f>
        <v>0</v>
      </c>
      <c r="C3679" s="152"/>
      <c r="D3679" s="152"/>
      <c r="E3679" s="152"/>
      <c r="F3679" s="147" t="s">
        <v>41</v>
      </c>
      <c r="G3679" s="153">
        <f>Fecha_Base</f>
        <v>0</v>
      </c>
    </row>
    <row r="3680" spans="1:7" ht="16.5" customHeight="1" x14ac:dyDescent="0.2">
      <c r="A3680" s="154" t="s">
        <v>818</v>
      </c>
      <c r="B3680" s="155">
        <f>Ubicación</f>
        <v>0</v>
      </c>
      <c r="C3680" s="155"/>
      <c r="D3680" s="156"/>
      <c r="E3680" s="157"/>
      <c r="F3680" s="158"/>
      <c r="G3680" s="159"/>
    </row>
    <row r="3681" spans="1:7" ht="16.5" customHeight="1" x14ac:dyDescent="0.2">
      <c r="A3681" s="154" t="s">
        <v>42</v>
      </c>
      <c r="B3681" s="470"/>
      <c r="C3681" s="160" t="str">
        <f>IF(B3681="","",VLOOKUP(B3681,Tabla_CyP,2,FALSE))</f>
        <v/>
      </c>
      <c r="E3681" s="157"/>
      <c r="F3681" s="158"/>
      <c r="G3681" s="159"/>
    </row>
    <row r="3682" spans="1:7" ht="16.5" customHeight="1" x14ac:dyDescent="0.2">
      <c r="A3682" s="154" t="s">
        <v>29</v>
      </c>
      <c r="B3682" s="570">
        <v>50</v>
      </c>
      <c r="C3682" s="160">
        <f>IF(B3682=0,"",VLOOKUP(B3682,Tabla_CyP,2,FALSE))</f>
        <v>0</v>
      </c>
      <c r="D3682" s="156"/>
      <c r="E3682" s="157"/>
      <c r="F3682" s="155" t="s">
        <v>30</v>
      </c>
      <c r="G3682" s="161">
        <f>IF(B3682=0,"",VLOOKUP(B3682,Tabla_CyP,4,FALSE))</f>
        <v>0</v>
      </c>
    </row>
    <row r="3683" spans="1:7" ht="16.5" customHeight="1" x14ac:dyDescent="0.2">
      <c r="A3683" s="154"/>
      <c r="B3683" s="155"/>
      <c r="C3683" s="160"/>
      <c r="D3683" s="156"/>
      <c r="E3683" s="157"/>
      <c r="F3683" s="160"/>
      <c r="G3683" s="162"/>
    </row>
    <row r="3684" spans="1:7" ht="16.5" customHeight="1" x14ac:dyDescent="0.2">
      <c r="A3684" s="412"/>
      <c r="B3684" s="149"/>
      <c r="C3684" s="413" t="s">
        <v>1695</v>
      </c>
      <c r="D3684" s="149"/>
      <c r="E3684" s="149"/>
      <c r="F3684" s="149"/>
      <c r="G3684" s="414"/>
    </row>
    <row r="3685" spans="1:7" ht="16.5" customHeight="1" x14ac:dyDescent="0.2">
      <c r="A3685" s="154"/>
      <c r="B3685" s="215"/>
      <c r="C3685" s="160"/>
      <c r="D3685" s="156"/>
      <c r="E3685" s="157"/>
      <c r="F3685" s="155"/>
      <c r="G3685" s="161"/>
    </row>
    <row r="3686" spans="1:7" ht="16.5" customHeight="1" x14ac:dyDescent="0.2">
      <c r="A3686" s="154"/>
      <c r="B3686" s="215"/>
      <c r="C3686" s="415" t="s">
        <v>1696</v>
      </c>
      <c r="D3686" s="416" t="s">
        <v>32</v>
      </c>
      <c r="E3686" s="416" t="s">
        <v>1697</v>
      </c>
      <c r="F3686" s="416" t="s">
        <v>1698</v>
      </c>
      <c r="G3686" s="417" t="s">
        <v>1699</v>
      </c>
    </row>
    <row r="3687" spans="1:7" ht="16.5" customHeight="1" x14ac:dyDescent="0.2">
      <c r="A3687" s="154"/>
      <c r="B3687" s="215"/>
      <c r="C3687" s="424"/>
      <c r="D3687" s="429"/>
      <c r="E3687" s="467"/>
      <c r="F3687" s="430"/>
      <c r="G3687" s="420">
        <f>ROUND(D3687*F3687,2)</f>
        <v>0</v>
      </c>
    </row>
    <row r="3688" spans="1:7" ht="16.5" customHeight="1" x14ac:dyDescent="0.2">
      <c r="A3688" s="154"/>
      <c r="B3688" s="215"/>
      <c r="C3688" s="424"/>
      <c r="D3688" s="429"/>
      <c r="E3688" s="467"/>
      <c r="F3688" s="430"/>
      <c r="G3688" s="420">
        <f>ROUND(D3688*F3688,2)</f>
        <v>0</v>
      </c>
    </row>
    <row r="3689" spans="1:7" ht="16.5" customHeight="1" x14ac:dyDescent="0.2">
      <c r="A3689" s="154"/>
      <c r="B3689" s="215"/>
      <c r="C3689" s="424"/>
      <c r="D3689" s="429"/>
      <c r="E3689" s="467"/>
      <c r="F3689" s="430"/>
      <c r="G3689" s="420">
        <f>ROUND(D3689*F3689,2)</f>
        <v>0</v>
      </c>
    </row>
    <row r="3690" spans="1:7" ht="16.5" customHeight="1" x14ac:dyDescent="0.2">
      <c r="A3690" s="154"/>
      <c r="B3690" s="215"/>
      <c r="C3690" s="424"/>
      <c r="D3690" s="429"/>
      <c r="E3690" s="467"/>
      <c r="F3690" s="430"/>
      <c r="G3690" s="420">
        <f>ROUND(D3690*F3690,2)</f>
        <v>0</v>
      </c>
    </row>
    <row r="3691" spans="1:7" ht="16.5" customHeight="1" x14ac:dyDescent="0.2">
      <c r="A3691" s="154"/>
      <c r="B3691" s="215"/>
      <c r="C3691" s="424"/>
      <c r="D3691" s="429"/>
      <c r="E3691" s="467"/>
      <c r="F3691" s="430"/>
      <c r="G3691" s="420">
        <f t="shared" ref="G3691:G3696" si="392">ROUND(D3691*F3691,2)</f>
        <v>0</v>
      </c>
    </row>
    <row r="3692" spans="1:7" ht="16.5" customHeight="1" x14ac:dyDescent="0.2">
      <c r="A3692" s="154"/>
      <c r="B3692" s="215"/>
      <c r="C3692" s="424"/>
      <c r="D3692" s="429"/>
      <c r="E3692" s="467"/>
      <c r="F3692" s="430"/>
      <c r="G3692" s="420">
        <f t="shared" si="392"/>
        <v>0</v>
      </c>
    </row>
    <row r="3693" spans="1:7" ht="16.5" customHeight="1" x14ac:dyDescent="0.2">
      <c r="A3693" s="154"/>
      <c r="B3693" s="215"/>
      <c r="C3693" s="424"/>
      <c r="D3693" s="429"/>
      <c r="E3693" s="467"/>
      <c r="F3693" s="430"/>
      <c r="G3693" s="420">
        <f t="shared" si="392"/>
        <v>0</v>
      </c>
    </row>
    <row r="3694" spans="1:7" ht="16.5" customHeight="1" x14ac:dyDescent="0.2">
      <c r="A3694" s="154"/>
      <c r="B3694" s="215"/>
      <c r="C3694" s="424"/>
      <c r="D3694" s="429"/>
      <c r="E3694" s="467"/>
      <c r="F3694" s="430"/>
      <c r="G3694" s="420">
        <f t="shared" si="392"/>
        <v>0</v>
      </c>
    </row>
    <row r="3695" spans="1:7" ht="16.5" customHeight="1" x14ac:dyDescent="0.2">
      <c r="A3695" s="154"/>
      <c r="B3695" s="215"/>
      <c r="C3695" s="424"/>
      <c r="D3695" s="429"/>
      <c r="E3695" s="467"/>
      <c r="F3695" s="430"/>
      <c r="G3695" s="420">
        <f t="shared" si="392"/>
        <v>0</v>
      </c>
    </row>
    <row r="3696" spans="1:7" ht="16.5" customHeight="1" x14ac:dyDescent="0.2">
      <c r="A3696" s="154"/>
      <c r="B3696" s="215"/>
      <c r="C3696" s="424"/>
      <c r="D3696" s="429"/>
      <c r="E3696" s="467"/>
      <c r="F3696" s="430"/>
      <c r="G3696" s="420">
        <f t="shared" si="392"/>
        <v>0</v>
      </c>
    </row>
    <row r="3697" spans="1:7" ht="16.5" customHeight="1" thickBot="1" x14ac:dyDescent="0.25">
      <c r="A3697" s="154"/>
      <c r="B3697" s="215"/>
      <c r="C3697" s="160"/>
      <c r="E3697" s="222"/>
      <c r="F3697" s="155"/>
      <c r="G3697" s="161"/>
    </row>
    <row r="3698" spans="1:7" ht="16.5" customHeight="1" thickBot="1" x14ac:dyDescent="0.25">
      <c r="A3698" s="154"/>
      <c r="C3698" s="421" t="s">
        <v>1700</v>
      </c>
      <c r="E3698" s="222">
        <f>SUMPRODUCT(D3687:D3696,E3687:E3696)</f>
        <v>0</v>
      </c>
      <c r="F3698" s="155" t="s">
        <v>1701</v>
      </c>
      <c r="G3698" s="422">
        <f>SUM(G3687:G3696)</f>
        <v>0</v>
      </c>
    </row>
    <row r="3699" spans="1:7" ht="16.5" customHeight="1" x14ac:dyDescent="0.2">
      <c r="A3699" s="154"/>
      <c r="B3699" s="215"/>
      <c r="C3699" s="421"/>
      <c r="D3699" s="222"/>
      <c r="E3699" s="157"/>
      <c r="F3699" s="155"/>
      <c r="G3699" s="224"/>
    </row>
    <row r="3700" spans="1:7" ht="16.5" customHeight="1" x14ac:dyDescent="0.2">
      <c r="A3700" s="154"/>
      <c r="B3700" s="215"/>
      <c r="C3700" s="155" t="s">
        <v>1702</v>
      </c>
      <c r="D3700" s="425"/>
      <c r="E3700" s="559" t="str">
        <f>CONCATENATE(G3682,"/día")</f>
        <v>0/día</v>
      </c>
      <c r="F3700" s="155"/>
      <c r="G3700" s="161"/>
    </row>
    <row r="3701" spans="1:7" ht="16.5" customHeight="1" x14ac:dyDescent="0.2">
      <c r="A3701" s="154"/>
      <c r="B3701" s="215"/>
      <c r="C3701" s="160"/>
      <c r="D3701" s="156"/>
      <c r="E3701" s="157"/>
      <c r="F3701" s="155"/>
      <c r="G3701" s="161"/>
    </row>
    <row r="3702" spans="1:7" ht="16.5" customHeight="1" x14ac:dyDescent="0.2">
      <c r="A3702" s="603" t="s">
        <v>681</v>
      </c>
      <c r="B3702" s="604"/>
      <c r="C3702" s="605" t="s">
        <v>0</v>
      </c>
      <c r="D3702" s="607" t="s">
        <v>1703</v>
      </c>
      <c r="E3702" s="607" t="s">
        <v>1715</v>
      </c>
      <c r="F3702" s="609" t="s">
        <v>1054</v>
      </c>
      <c r="G3702" s="611" t="s">
        <v>34</v>
      </c>
    </row>
    <row r="3703" spans="1:7" ht="16.5" customHeight="1" x14ac:dyDescent="0.2">
      <c r="A3703" s="163" t="s">
        <v>682</v>
      </c>
      <c r="B3703" s="164" t="s">
        <v>683</v>
      </c>
      <c r="C3703" s="606"/>
      <c r="D3703" s="608"/>
      <c r="E3703" s="608"/>
      <c r="F3703" s="610"/>
      <c r="G3703" s="612"/>
    </row>
    <row r="3704" spans="1:7" ht="16.5" customHeight="1" x14ac:dyDescent="0.2">
      <c r="A3704" s="165"/>
      <c r="B3704" s="160"/>
      <c r="C3704" s="167" t="s">
        <v>1704</v>
      </c>
      <c r="D3704" s="157"/>
      <c r="E3704" s="157"/>
      <c r="F3704" s="160"/>
      <c r="G3704" s="168"/>
    </row>
    <row r="3705" spans="1:7" ht="16.5" customHeight="1" x14ac:dyDescent="0.2">
      <c r="A3705" s="578" t="s">
        <v>1806</v>
      </c>
      <c r="B3705" s="418" t="str">
        <f t="shared" ref="B3705:B3714" si="393">IF(A3705=0,0,VLOOKUP(A3705,Tabla_Indices,2,FALSE))</f>
        <v>Equipo - Amortización de equipo</v>
      </c>
      <c r="C3705" s="424" t="s">
        <v>1821</v>
      </c>
      <c r="D3705" s="579">
        <f>C_Amortización_Equipo</f>
        <v>0</v>
      </c>
      <c r="E3705" s="472"/>
      <c r="F3705" s="468">
        <f>IF(C3705="",0,D3700)</f>
        <v>0</v>
      </c>
      <c r="G3705" s="426">
        <f>IF(F3705=0,0,ROUND(E3705/F3705,2))</f>
        <v>0</v>
      </c>
    </row>
    <row r="3706" spans="1:7" ht="16.5" customHeight="1" x14ac:dyDescent="0.2">
      <c r="A3706" s="578" t="s">
        <v>1806</v>
      </c>
      <c r="B3706" s="418" t="str">
        <f t="shared" si="393"/>
        <v>Equipo - Amortización de equipo</v>
      </c>
      <c r="C3706" s="424" t="s">
        <v>1811</v>
      </c>
      <c r="D3706" s="579">
        <f>C_Interés_Equipo</f>
        <v>0</v>
      </c>
      <c r="E3706" s="472"/>
      <c r="F3706" s="468">
        <f>IF(C3706="",0,D3700)</f>
        <v>0</v>
      </c>
      <c r="G3706" s="426">
        <f t="shared" ref="G3706:G3714" si="394">IF(F3706=0,0,ROUND(E3706/F3706,2))</f>
        <v>0</v>
      </c>
    </row>
    <row r="3707" spans="1:7" ht="16.5" customHeight="1" x14ac:dyDescent="0.2">
      <c r="A3707" s="578" t="s">
        <v>1807</v>
      </c>
      <c r="B3707" s="418" t="str">
        <f t="shared" si="393"/>
        <v xml:space="preserve">Accesorios y repuestos para máquinas de uso especial                 </v>
      </c>
      <c r="C3707" s="428" t="s">
        <v>1721</v>
      </c>
      <c r="D3707" s="579">
        <f>C_Reparaciones_Repuestos_Equipos</f>
        <v>0</v>
      </c>
      <c r="E3707" s="472"/>
      <c r="F3707" s="468">
        <f>IF(C3707="",0,D3700)</f>
        <v>0</v>
      </c>
      <c r="G3707" s="426">
        <f t="shared" si="394"/>
        <v>0</v>
      </c>
    </row>
    <row r="3708" spans="1:7" ht="16.5" customHeight="1" x14ac:dyDescent="0.2">
      <c r="A3708" s="578" t="s">
        <v>1809</v>
      </c>
      <c r="B3708" s="418" t="str">
        <f t="shared" si="393"/>
        <v xml:space="preserve">Gas oil                                                                </v>
      </c>
      <c r="C3708" s="428" t="s">
        <v>982</v>
      </c>
      <c r="D3708" s="579">
        <f>C_Combustible_Equipos</f>
        <v>0</v>
      </c>
      <c r="E3708" s="472"/>
      <c r="F3708" s="468">
        <f>IF(C3708="",0,D3700)</f>
        <v>0</v>
      </c>
      <c r="G3708" s="426">
        <f t="shared" si="394"/>
        <v>0</v>
      </c>
    </row>
    <row r="3709" spans="1:7" ht="16.5" customHeight="1" x14ac:dyDescent="0.2">
      <c r="A3709" s="578" t="s">
        <v>1810</v>
      </c>
      <c r="B3709" s="418" t="str">
        <f t="shared" si="393"/>
        <v xml:space="preserve">Aceites lubricantes                                                    </v>
      </c>
      <c r="C3709" s="428" t="s">
        <v>1808</v>
      </c>
      <c r="D3709" s="579">
        <f>C_Lubricantes_Equipos</f>
        <v>0</v>
      </c>
      <c r="E3709" s="472"/>
      <c r="F3709" s="468">
        <f>IF(C3709="",0,D3700)</f>
        <v>0</v>
      </c>
      <c r="G3709" s="426">
        <f t="shared" si="394"/>
        <v>0</v>
      </c>
    </row>
    <row r="3710" spans="1:7" ht="16.5" customHeight="1" x14ac:dyDescent="0.2">
      <c r="A3710" s="578"/>
      <c r="B3710" s="418">
        <f t="shared" si="393"/>
        <v>0</v>
      </c>
      <c r="C3710" s="428"/>
      <c r="D3710" s="471"/>
      <c r="E3710" s="430"/>
      <c r="F3710" s="468">
        <f>IF(C3710="",0,D3700)</f>
        <v>0</v>
      </c>
      <c r="G3710" s="426">
        <f t="shared" si="394"/>
        <v>0</v>
      </c>
    </row>
    <row r="3711" spans="1:7" ht="16.5" customHeight="1" x14ac:dyDescent="0.2">
      <c r="A3711" s="578"/>
      <c r="B3711" s="418">
        <f t="shared" si="393"/>
        <v>0</v>
      </c>
      <c r="C3711" s="428"/>
      <c r="D3711" s="425"/>
      <c r="E3711" s="471"/>
      <c r="F3711" s="468">
        <f>IF(C3711="",0,D3700)</f>
        <v>0</v>
      </c>
      <c r="G3711" s="426">
        <f t="shared" si="394"/>
        <v>0</v>
      </c>
    </row>
    <row r="3712" spans="1:7" ht="16.5" customHeight="1" x14ac:dyDescent="0.2">
      <c r="A3712" s="578"/>
      <c r="B3712" s="418">
        <f t="shared" si="393"/>
        <v>0</v>
      </c>
      <c r="C3712" s="428"/>
      <c r="D3712" s="425"/>
      <c r="E3712" s="471"/>
      <c r="F3712" s="468">
        <f>IF(C3712="",0,D3700)</f>
        <v>0</v>
      </c>
      <c r="G3712" s="426">
        <f t="shared" si="394"/>
        <v>0</v>
      </c>
    </row>
    <row r="3713" spans="1:7" ht="16.5" customHeight="1" x14ac:dyDescent="0.2">
      <c r="A3713" s="578"/>
      <c r="B3713" s="418">
        <f t="shared" si="393"/>
        <v>0</v>
      </c>
      <c r="C3713" s="428"/>
      <c r="D3713" s="425"/>
      <c r="E3713" s="429"/>
      <c r="F3713" s="468">
        <f>IF(C3713="",0,D3700)</f>
        <v>0</v>
      </c>
      <c r="G3713" s="426">
        <f t="shared" si="394"/>
        <v>0</v>
      </c>
    </row>
    <row r="3714" spans="1:7" ht="16.5" customHeight="1" x14ac:dyDescent="0.2">
      <c r="A3714" s="578"/>
      <c r="B3714" s="418">
        <f t="shared" si="393"/>
        <v>0</v>
      </c>
      <c r="C3714" s="424"/>
      <c r="D3714" s="425"/>
      <c r="E3714" s="429"/>
      <c r="F3714" s="468">
        <f>IF(C3714="",0,D3700)</f>
        <v>0</v>
      </c>
      <c r="G3714" s="426">
        <f t="shared" si="394"/>
        <v>0</v>
      </c>
    </row>
    <row r="3715" spans="1:7" ht="16.5" customHeight="1" x14ac:dyDescent="0.2">
      <c r="A3715" s="169"/>
      <c r="B3715" s="156"/>
      <c r="C3715" s="160"/>
      <c r="D3715" s="156"/>
      <c r="E3715" s="157"/>
      <c r="F3715" s="166" t="s">
        <v>35</v>
      </c>
      <c r="G3715" s="431">
        <f>SUBTOTAL(9,G3705:G3714)</f>
        <v>0</v>
      </c>
    </row>
    <row r="3716" spans="1:7" ht="16.5" customHeight="1" x14ac:dyDescent="0.2">
      <c r="A3716" s="165"/>
      <c r="B3716" s="160"/>
      <c r="C3716" s="167" t="s">
        <v>821</v>
      </c>
      <c r="D3716" s="156"/>
      <c r="E3716" s="157"/>
      <c r="F3716" s="158"/>
      <c r="G3716" s="168"/>
    </row>
    <row r="3717" spans="1:7" ht="16.5" customHeight="1" x14ac:dyDescent="0.2">
      <c r="A3717" s="603" t="s">
        <v>681</v>
      </c>
      <c r="B3717" s="604"/>
      <c r="C3717" s="605" t="s">
        <v>0</v>
      </c>
      <c r="D3717" s="607" t="s">
        <v>32</v>
      </c>
      <c r="E3717" s="607" t="s">
        <v>1715</v>
      </c>
      <c r="F3717" s="609" t="s">
        <v>1054</v>
      </c>
      <c r="G3717" s="611" t="s">
        <v>34</v>
      </c>
    </row>
    <row r="3718" spans="1:7" ht="16.5" customHeight="1" x14ac:dyDescent="0.2">
      <c r="A3718" s="163" t="s">
        <v>682</v>
      </c>
      <c r="B3718" s="164" t="s">
        <v>683</v>
      </c>
      <c r="C3718" s="606"/>
      <c r="D3718" s="608"/>
      <c r="E3718" s="608"/>
      <c r="F3718" s="610"/>
      <c r="G3718" s="612"/>
    </row>
    <row r="3719" spans="1:7" ht="16.5" customHeight="1" x14ac:dyDescent="0.2">
      <c r="A3719" s="423" t="s">
        <v>1822</v>
      </c>
      <c r="B3719" s="418" t="str">
        <f t="shared" ref="B3719:B3725" si="395">IF(A3719=0,0,VLOOKUP(A3719,Tabla_Indices,2,FALSE))</f>
        <v>Oficial Especializado</v>
      </c>
      <c r="C3719" s="427" t="s">
        <v>1723</v>
      </c>
      <c r="D3719" s="425"/>
      <c r="E3719" s="429"/>
      <c r="F3719" s="419">
        <f>D3700</f>
        <v>0</v>
      </c>
      <c r="G3719" s="432">
        <f>IF(F3719=0,0,ROUND(D3719*E3719/F3719,2))</f>
        <v>0</v>
      </c>
    </row>
    <row r="3720" spans="1:7" ht="16.5" customHeight="1" x14ac:dyDescent="0.2">
      <c r="A3720" s="423" t="s">
        <v>1823</v>
      </c>
      <c r="B3720" s="418" t="str">
        <f t="shared" si="395"/>
        <v xml:space="preserve">Oficial </v>
      </c>
      <c r="C3720" s="424" t="s">
        <v>1724</v>
      </c>
      <c r="D3720" s="425"/>
      <c r="E3720" s="429"/>
      <c r="F3720" s="419">
        <f>D3700</f>
        <v>0</v>
      </c>
      <c r="G3720" s="432">
        <f t="shared" ref="G3720:G3725" si="396">IF(F3720=0,0,ROUND(D3720*E3720/F3720,2))</f>
        <v>0</v>
      </c>
    </row>
    <row r="3721" spans="1:7" ht="16.5" customHeight="1" x14ac:dyDescent="0.2">
      <c r="A3721" s="423" t="s">
        <v>1824</v>
      </c>
      <c r="B3721" s="418" t="str">
        <f t="shared" si="395"/>
        <v>Ayudante</v>
      </c>
      <c r="C3721" s="424" t="s">
        <v>1725</v>
      </c>
      <c r="D3721" s="425"/>
      <c r="E3721" s="429"/>
      <c r="F3721" s="419">
        <f>D3700</f>
        <v>0</v>
      </c>
      <c r="G3721" s="432">
        <f t="shared" si="396"/>
        <v>0</v>
      </c>
    </row>
    <row r="3722" spans="1:7" ht="16.5" customHeight="1" x14ac:dyDescent="0.2">
      <c r="A3722" s="423" t="s">
        <v>1824</v>
      </c>
      <c r="B3722" s="418" t="str">
        <f t="shared" si="395"/>
        <v>Ayudante</v>
      </c>
      <c r="C3722" s="424" t="s">
        <v>825</v>
      </c>
      <c r="D3722" s="425"/>
      <c r="E3722" s="429"/>
      <c r="F3722" s="419">
        <f>D3700</f>
        <v>0</v>
      </c>
      <c r="G3722" s="432">
        <f t="shared" si="396"/>
        <v>0</v>
      </c>
    </row>
    <row r="3723" spans="1:7" ht="16.5" customHeight="1" x14ac:dyDescent="0.2">
      <c r="A3723" s="423"/>
      <c r="B3723" s="418">
        <f t="shared" si="395"/>
        <v>0</v>
      </c>
      <c r="C3723" s="424"/>
      <c r="D3723" s="425"/>
      <c r="E3723" s="429"/>
      <c r="F3723" s="419"/>
      <c r="G3723" s="432">
        <f t="shared" si="396"/>
        <v>0</v>
      </c>
    </row>
    <row r="3724" spans="1:7" ht="16.5" customHeight="1" x14ac:dyDescent="0.2">
      <c r="A3724" s="423" t="s">
        <v>1825</v>
      </c>
      <c r="B3724" s="418" t="str">
        <f t="shared" si="395"/>
        <v>Sereno</v>
      </c>
      <c r="C3724" s="424" t="s">
        <v>1726</v>
      </c>
      <c r="D3724" s="433"/>
      <c r="E3724" s="571"/>
      <c r="F3724" s="419">
        <f>D3700</f>
        <v>0</v>
      </c>
      <c r="G3724" s="432">
        <f t="shared" si="396"/>
        <v>0</v>
      </c>
    </row>
    <row r="3725" spans="1:7" ht="16.5" customHeight="1" x14ac:dyDescent="0.2">
      <c r="A3725" s="423"/>
      <c r="B3725" s="418">
        <f t="shared" si="395"/>
        <v>0</v>
      </c>
      <c r="C3725" s="418"/>
      <c r="D3725" s="469"/>
      <c r="E3725" s="419"/>
      <c r="F3725" s="419">
        <f>D3700</f>
        <v>0</v>
      </c>
      <c r="G3725" s="432">
        <f t="shared" si="396"/>
        <v>0</v>
      </c>
    </row>
    <row r="3726" spans="1:7" ht="16.5" customHeight="1" x14ac:dyDescent="0.2">
      <c r="A3726" s="169"/>
      <c r="B3726" s="156"/>
      <c r="C3726" s="160"/>
      <c r="D3726" s="156"/>
      <c r="E3726" s="157"/>
      <c r="F3726" s="166" t="s">
        <v>36</v>
      </c>
      <c r="G3726" s="434">
        <f>SUBTOTAL(9,G3719:G3725)</f>
        <v>0</v>
      </c>
    </row>
    <row r="3727" spans="1:7" ht="16.5" customHeight="1" x14ac:dyDescent="0.2">
      <c r="A3727" s="165"/>
      <c r="B3727" s="160"/>
      <c r="C3727" s="167" t="s">
        <v>1705</v>
      </c>
      <c r="D3727" s="156"/>
      <c r="E3727" s="157"/>
      <c r="F3727" s="158"/>
      <c r="G3727" s="168"/>
    </row>
    <row r="3728" spans="1:7" ht="16.5" customHeight="1" x14ac:dyDescent="0.2">
      <c r="A3728" s="603" t="s">
        <v>681</v>
      </c>
      <c r="B3728" s="604"/>
      <c r="C3728" s="605" t="s">
        <v>0</v>
      </c>
      <c r="D3728" s="605" t="s">
        <v>31</v>
      </c>
      <c r="E3728" s="607" t="s">
        <v>32</v>
      </c>
      <c r="F3728" s="609" t="s">
        <v>33</v>
      </c>
      <c r="G3728" s="611" t="s">
        <v>34</v>
      </c>
    </row>
    <row r="3729" spans="1:7" ht="16.5" customHeight="1" x14ac:dyDescent="0.2">
      <c r="A3729" s="163" t="s">
        <v>682</v>
      </c>
      <c r="B3729" s="164" t="s">
        <v>683</v>
      </c>
      <c r="C3729" s="606"/>
      <c r="D3729" s="606"/>
      <c r="E3729" s="608"/>
      <c r="F3729" s="610"/>
      <c r="G3729" s="612"/>
    </row>
    <row r="3730" spans="1:7" ht="16.5" customHeight="1" x14ac:dyDescent="0.2">
      <c r="A3730" s="423"/>
      <c r="B3730" s="418">
        <f t="shared" ref="B3730:B3740" si="397">IF(A3730=0,0,VLOOKUP(A3730,Tabla_Indices,2,FALSE))</f>
        <v>0</v>
      </c>
      <c r="C3730" s="424"/>
      <c r="D3730" s="425"/>
      <c r="E3730" s="429"/>
      <c r="F3730" s="430"/>
      <c r="G3730" s="432">
        <f>ROUND(E3730*F3730,2)</f>
        <v>0</v>
      </c>
    </row>
    <row r="3731" spans="1:7" ht="16.5" customHeight="1" x14ac:dyDescent="0.2">
      <c r="A3731" s="423"/>
      <c r="B3731" s="418">
        <f t="shared" si="397"/>
        <v>0</v>
      </c>
      <c r="C3731" s="424"/>
      <c r="D3731" s="425"/>
      <c r="E3731" s="429"/>
      <c r="F3731" s="430"/>
      <c r="G3731" s="432">
        <f t="shared" ref="G3731:G3740" si="398">ROUND(E3731*F3731,2)</f>
        <v>0</v>
      </c>
    </row>
    <row r="3732" spans="1:7" ht="16.5" customHeight="1" x14ac:dyDescent="0.2">
      <c r="A3732" s="423"/>
      <c r="B3732" s="418">
        <f t="shared" si="397"/>
        <v>0</v>
      </c>
      <c r="C3732" s="424"/>
      <c r="D3732" s="425"/>
      <c r="E3732" s="429"/>
      <c r="F3732" s="430"/>
      <c r="G3732" s="432">
        <f t="shared" si="398"/>
        <v>0</v>
      </c>
    </row>
    <row r="3733" spans="1:7" ht="16.5" customHeight="1" x14ac:dyDescent="0.2">
      <c r="A3733" s="423"/>
      <c r="B3733" s="418">
        <f t="shared" si="397"/>
        <v>0</v>
      </c>
      <c r="C3733" s="424"/>
      <c r="D3733" s="425"/>
      <c r="E3733" s="429"/>
      <c r="F3733" s="430"/>
      <c r="G3733" s="432">
        <f t="shared" si="398"/>
        <v>0</v>
      </c>
    </row>
    <row r="3734" spans="1:7" ht="16.5" customHeight="1" x14ac:dyDescent="0.2">
      <c r="A3734" s="423"/>
      <c r="B3734" s="418">
        <f t="shared" si="397"/>
        <v>0</v>
      </c>
      <c r="C3734" s="424"/>
      <c r="D3734" s="425"/>
      <c r="E3734" s="429"/>
      <c r="F3734" s="430"/>
      <c r="G3734" s="432">
        <f t="shared" si="398"/>
        <v>0</v>
      </c>
    </row>
    <row r="3735" spans="1:7" ht="16.5" customHeight="1" x14ac:dyDescent="0.2">
      <c r="A3735" s="423"/>
      <c r="B3735" s="418">
        <f t="shared" si="397"/>
        <v>0</v>
      </c>
      <c r="C3735" s="424"/>
      <c r="D3735" s="425"/>
      <c r="E3735" s="435"/>
      <c r="F3735" s="430"/>
      <c r="G3735" s="432">
        <f t="shared" si="398"/>
        <v>0</v>
      </c>
    </row>
    <row r="3736" spans="1:7" ht="16.5" customHeight="1" x14ac:dyDescent="0.2">
      <c r="A3736" s="423"/>
      <c r="B3736" s="418">
        <f t="shared" si="397"/>
        <v>0</v>
      </c>
      <c r="C3736" s="424"/>
      <c r="D3736" s="425"/>
      <c r="E3736" s="429"/>
      <c r="F3736" s="430"/>
      <c r="G3736" s="432">
        <f t="shared" si="398"/>
        <v>0</v>
      </c>
    </row>
    <row r="3737" spans="1:7" ht="16.5" customHeight="1" x14ac:dyDescent="0.2">
      <c r="A3737" s="423"/>
      <c r="B3737" s="418">
        <f t="shared" si="397"/>
        <v>0</v>
      </c>
      <c r="C3737" s="424"/>
      <c r="D3737" s="425"/>
      <c r="E3737" s="429"/>
      <c r="F3737" s="430"/>
      <c r="G3737" s="432">
        <f t="shared" si="398"/>
        <v>0</v>
      </c>
    </row>
    <row r="3738" spans="1:7" ht="16.5" customHeight="1" x14ac:dyDescent="0.2">
      <c r="A3738" s="423"/>
      <c r="B3738" s="418">
        <f t="shared" si="397"/>
        <v>0</v>
      </c>
      <c r="C3738" s="424"/>
      <c r="D3738" s="425"/>
      <c r="E3738" s="429"/>
      <c r="F3738" s="430"/>
      <c r="G3738" s="432">
        <f t="shared" si="398"/>
        <v>0</v>
      </c>
    </row>
    <row r="3739" spans="1:7" ht="16.5" customHeight="1" x14ac:dyDescent="0.2">
      <c r="A3739" s="423"/>
      <c r="B3739" s="418">
        <f t="shared" si="397"/>
        <v>0</v>
      </c>
      <c r="C3739" s="424"/>
      <c r="D3739" s="425"/>
      <c r="E3739" s="429"/>
      <c r="F3739" s="430"/>
      <c r="G3739" s="432">
        <f t="shared" si="398"/>
        <v>0</v>
      </c>
    </row>
    <row r="3740" spans="1:7" ht="16.5" customHeight="1" x14ac:dyDescent="0.2">
      <c r="A3740" s="423"/>
      <c r="B3740" s="418">
        <f t="shared" si="397"/>
        <v>0</v>
      </c>
      <c r="C3740" s="424"/>
      <c r="D3740" s="425"/>
      <c r="E3740" s="429"/>
      <c r="F3740" s="430"/>
      <c r="G3740" s="432">
        <f t="shared" si="398"/>
        <v>0</v>
      </c>
    </row>
    <row r="3741" spans="1:7" ht="16.5" customHeight="1" x14ac:dyDescent="0.2">
      <c r="A3741" s="165"/>
      <c r="B3741" s="160"/>
      <c r="C3741" s="160"/>
      <c r="D3741" s="156"/>
      <c r="E3741" s="157"/>
      <c r="F3741" s="166" t="s">
        <v>37</v>
      </c>
      <c r="G3741" s="436">
        <f>SUBTOTAL(9,G3730:G3740)</f>
        <v>0</v>
      </c>
    </row>
    <row r="3742" spans="1:7" ht="16.5" customHeight="1" x14ac:dyDescent="0.2">
      <c r="A3742" s="165"/>
      <c r="B3742" s="160"/>
      <c r="C3742" s="167" t="s">
        <v>1706</v>
      </c>
      <c r="D3742" s="156"/>
      <c r="E3742" s="157"/>
      <c r="F3742" s="158"/>
      <c r="G3742" s="168"/>
    </row>
    <row r="3743" spans="1:7" ht="16.5" customHeight="1" x14ac:dyDescent="0.2">
      <c r="A3743" s="603" t="s">
        <v>681</v>
      </c>
      <c r="B3743" s="604"/>
      <c r="C3743" s="605" t="s">
        <v>0</v>
      </c>
      <c r="D3743" s="605" t="s">
        <v>31</v>
      </c>
      <c r="E3743" s="607" t="s">
        <v>32</v>
      </c>
      <c r="F3743" s="609" t="s">
        <v>33</v>
      </c>
      <c r="G3743" s="611" t="s">
        <v>34</v>
      </c>
    </row>
    <row r="3744" spans="1:7" ht="16.5" customHeight="1" x14ac:dyDescent="0.2">
      <c r="A3744" s="163" t="s">
        <v>682</v>
      </c>
      <c r="B3744" s="164" t="s">
        <v>683</v>
      </c>
      <c r="C3744" s="606"/>
      <c r="D3744" s="606"/>
      <c r="E3744" s="608"/>
      <c r="F3744" s="610"/>
      <c r="G3744" s="612"/>
    </row>
    <row r="3745" spans="1:7" ht="16.5" customHeight="1" x14ac:dyDescent="0.2">
      <c r="A3745" s="423"/>
      <c r="B3745" s="418">
        <f>IF(A3745=0,0,VLOOKUP(A3745,Tabla_Indices,2,FALSE))</f>
        <v>0</v>
      </c>
      <c r="C3745" s="424"/>
      <c r="D3745" s="425"/>
      <c r="E3745" s="429"/>
      <c r="F3745" s="430"/>
      <c r="G3745" s="432">
        <f>ROUND(E3745*F3745,2)</f>
        <v>0</v>
      </c>
    </row>
    <row r="3746" spans="1:7" ht="16.5" customHeight="1" x14ac:dyDescent="0.2">
      <c r="A3746" s="423"/>
      <c r="B3746" s="418">
        <f>IF(A3746=0,0,VLOOKUP(A3746,Tabla_Indices,2,FALSE))</f>
        <v>0</v>
      </c>
      <c r="C3746" s="424"/>
      <c r="D3746" s="425"/>
      <c r="E3746" s="435"/>
      <c r="F3746" s="430"/>
      <c r="G3746" s="432">
        <f t="shared" ref="G3746" si="399">ROUND(E3746*F3746,2)</f>
        <v>0</v>
      </c>
    </row>
    <row r="3747" spans="1:7" ht="16.5" customHeight="1" x14ac:dyDescent="0.2">
      <c r="A3747" s="165"/>
      <c r="B3747" s="160"/>
      <c r="C3747" s="160"/>
      <c r="D3747" s="156"/>
      <c r="E3747" s="157"/>
      <c r="F3747" s="166" t="s">
        <v>1707</v>
      </c>
      <c r="G3747" s="436">
        <f>SUBTOTAL(9,G3745:G3746)</f>
        <v>0</v>
      </c>
    </row>
    <row r="3748" spans="1:7" ht="16.5" customHeight="1" thickBot="1" x14ac:dyDescent="0.25">
      <c r="A3748" s="170"/>
      <c r="B3748" s="171"/>
      <c r="C3748" s="172"/>
      <c r="D3748" s="171"/>
      <c r="E3748" s="173"/>
      <c r="F3748" s="174"/>
      <c r="G3748" s="175"/>
    </row>
    <row r="3749" spans="1:7" ht="16.5" customHeight="1" thickBot="1" x14ac:dyDescent="0.25">
      <c r="A3749" s="202">
        <f>B3682</f>
        <v>50</v>
      </c>
      <c r="B3749" s="201">
        <f>C3682</f>
        <v>0</v>
      </c>
      <c r="C3749" s="225"/>
      <c r="D3749" s="225" t="s">
        <v>38</v>
      </c>
      <c r="E3749" s="226"/>
      <c r="F3749" s="437" t="str">
        <f>CONCATENATE("$/",G3682)</f>
        <v>$/0</v>
      </c>
      <c r="G3749" s="438">
        <f>SUBTOTAL(9,G3705:G3748)</f>
        <v>0</v>
      </c>
    </row>
    <row r="3750" spans="1:7" ht="16.5" customHeight="1" thickTop="1" thickBot="1" x14ac:dyDescent="0.25"/>
    <row r="3751" spans="1:7" ht="16.5" customHeight="1" thickTop="1" x14ac:dyDescent="0.2">
      <c r="A3751" s="613" t="s">
        <v>40</v>
      </c>
      <c r="B3751" s="614"/>
      <c r="C3751" s="614"/>
      <c r="D3751" s="614"/>
      <c r="E3751" s="614"/>
      <c r="F3751" s="614"/>
      <c r="G3751" s="615"/>
    </row>
    <row r="3752" spans="1:7" ht="16.5" customHeight="1" x14ac:dyDescent="0.2">
      <c r="A3752" s="146" t="s">
        <v>819</v>
      </c>
      <c r="B3752" s="147" t="str">
        <f>Comitente</f>
        <v>DIRECCIÓN PROVINCIAL DE VIALIDAD</v>
      </c>
      <c r="C3752" s="148"/>
      <c r="D3752" s="223"/>
      <c r="E3752" s="223"/>
      <c r="F3752" s="150"/>
      <c r="G3752" s="151"/>
    </row>
    <row r="3753" spans="1:7" ht="16.5" customHeight="1" x14ac:dyDescent="0.2">
      <c r="A3753" s="146" t="s">
        <v>820</v>
      </c>
      <c r="B3753" s="147">
        <f>Contratista</f>
        <v>0</v>
      </c>
      <c r="C3753" s="152"/>
      <c r="D3753" s="152"/>
      <c r="E3753" s="152"/>
      <c r="F3753" s="147"/>
      <c r="G3753" s="153"/>
    </row>
    <row r="3754" spans="1:7" ht="16.5" customHeight="1" x14ac:dyDescent="0.2">
      <c r="A3754" s="146" t="s">
        <v>28</v>
      </c>
      <c r="B3754" s="147">
        <f>Obra</f>
        <v>0</v>
      </c>
      <c r="C3754" s="152"/>
      <c r="D3754" s="152"/>
      <c r="E3754" s="152"/>
      <c r="F3754" s="147" t="s">
        <v>41</v>
      </c>
      <c r="G3754" s="153">
        <f>Fecha_Base</f>
        <v>0</v>
      </c>
    </row>
    <row r="3755" spans="1:7" ht="16.5" customHeight="1" x14ac:dyDescent="0.2">
      <c r="A3755" s="154" t="s">
        <v>818</v>
      </c>
      <c r="B3755" s="155">
        <f>Ubicación</f>
        <v>0</v>
      </c>
      <c r="C3755" s="155"/>
      <c r="D3755" s="156"/>
      <c r="E3755" s="157"/>
      <c r="F3755" s="158"/>
      <c r="G3755" s="159"/>
    </row>
    <row r="3756" spans="1:7" ht="16.5" customHeight="1" x14ac:dyDescent="0.2">
      <c r="A3756" s="154" t="s">
        <v>42</v>
      </c>
      <c r="B3756" s="470"/>
      <c r="C3756" s="160" t="str">
        <f>IF(B3756="","",VLOOKUP(B3756,Tabla_CyP,2,FALSE))</f>
        <v/>
      </c>
      <c r="E3756" s="157"/>
      <c r="F3756" s="158"/>
      <c r="G3756" s="159"/>
    </row>
    <row r="3757" spans="1:7" ht="16.5" customHeight="1" x14ac:dyDescent="0.2">
      <c r="A3757" s="154" t="s">
        <v>29</v>
      </c>
      <c r="B3757" s="570">
        <v>51</v>
      </c>
      <c r="C3757" s="160">
        <f>IF(B3757=0,"",VLOOKUP(B3757,Tabla_CyP,2,FALSE))</f>
        <v>0</v>
      </c>
      <c r="D3757" s="156"/>
      <c r="E3757" s="157"/>
      <c r="F3757" s="155" t="s">
        <v>30</v>
      </c>
      <c r="G3757" s="161">
        <f>IF(B3757=0,"",VLOOKUP(B3757,Tabla_CyP,4,FALSE))</f>
        <v>0</v>
      </c>
    </row>
    <row r="3758" spans="1:7" ht="16.5" customHeight="1" x14ac:dyDescent="0.2">
      <c r="A3758" s="154"/>
      <c r="B3758" s="155"/>
      <c r="C3758" s="160"/>
      <c r="D3758" s="156"/>
      <c r="E3758" s="157"/>
      <c r="F3758" s="160"/>
      <c r="G3758" s="162"/>
    </row>
    <row r="3759" spans="1:7" ht="16.5" customHeight="1" x14ac:dyDescent="0.2">
      <c r="A3759" s="412"/>
      <c r="B3759" s="149"/>
      <c r="C3759" s="413" t="s">
        <v>1695</v>
      </c>
      <c r="D3759" s="149"/>
      <c r="E3759" s="149"/>
      <c r="F3759" s="149"/>
      <c r="G3759" s="414"/>
    </row>
    <row r="3760" spans="1:7" ht="16.5" customHeight="1" x14ac:dyDescent="0.2">
      <c r="A3760" s="154"/>
      <c r="B3760" s="215"/>
      <c r="C3760" s="160"/>
      <c r="D3760" s="156"/>
      <c r="E3760" s="157"/>
      <c r="F3760" s="155"/>
      <c r="G3760" s="161"/>
    </row>
    <row r="3761" spans="1:7" ht="16.5" customHeight="1" x14ac:dyDescent="0.2">
      <c r="A3761" s="154"/>
      <c r="B3761" s="215"/>
      <c r="C3761" s="415" t="s">
        <v>1696</v>
      </c>
      <c r="D3761" s="416" t="s">
        <v>32</v>
      </c>
      <c r="E3761" s="416" t="s">
        <v>1697</v>
      </c>
      <c r="F3761" s="416" t="s">
        <v>1698</v>
      </c>
      <c r="G3761" s="417" t="s">
        <v>1699</v>
      </c>
    </row>
    <row r="3762" spans="1:7" ht="16.5" customHeight="1" x14ac:dyDescent="0.2">
      <c r="A3762" s="154"/>
      <c r="B3762" s="215"/>
      <c r="C3762" s="424"/>
      <c r="D3762" s="429"/>
      <c r="E3762" s="467"/>
      <c r="F3762" s="430"/>
      <c r="G3762" s="420">
        <f>ROUND(D3762*F3762,2)</f>
        <v>0</v>
      </c>
    </row>
    <row r="3763" spans="1:7" ht="16.5" customHeight="1" x14ac:dyDescent="0.2">
      <c r="A3763" s="154"/>
      <c r="B3763" s="215"/>
      <c r="C3763" s="424"/>
      <c r="D3763" s="429"/>
      <c r="E3763" s="467"/>
      <c r="F3763" s="430"/>
      <c r="G3763" s="420">
        <f>ROUND(D3763*F3763,2)</f>
        <v>0</v>
      </c>
    </row>
    <row r="3764" spans="1:7" ht="16.5" customHeight="1" x14ac:dyDescent="0.2">
      <c r="A3764" s="154"/>
      <c r="B3764" s="215"/>
      <c r="C3764" s="424"/>
      <c r="D3764" s="429"/>
      <c r="E3764" s="467"/>
      <c r="F3764" s="430"/>
      <c r="G3764" s="420">
        <f>ROUND(D3764*F3764,2)</f>
        <v>0</v>
      </c>
    </row>
    <row r="3765" spans="1:7" ht="16.5" customHeight="1" x14ac:dyDescent="0.2">
      <c r="A3765" s="154"/>
      <c r="B3765" s="215"/>
      <c r="C3765" s="424"/>
      <c r="D3765" s="429"/>
      <c r="E3765" s="467"/>
      <c r="F3765" s="430"/>
      <c r="G3765" s="420">
        <f>ROUND(D3765*F3765,2)</f>
        <v>0</v>
      </c>
    </row>
    <row r="3766" spans="1:7" ht="16.5" customHeight="1" x14ac:dyDescent="0.2">
      <c r="A3766" s="154"/>
      <c r="B3766" s="215"/>
      <c r="C3766" s="424"/>
      <c r="D3766" s="429"/>
      <c r="E3766" s="467"/>
      <c r="F3766" s="430"/>
      <c r="G3766" s="420">
        <f t="shared" ref="G3766:G3771" si="400">ROUND(D3766*F3766,2)</f>
        <v>0</v>
      </c>
    </row>
    <row r="3767" spans="1:7" ht="16.5" customHeight="1" x14ac:dyDescent="0.2">
      <c r="A3767" s="154"/>
      <c r="B3767" s="215"/>
      <c r="C3767" s="424"/>
      <c r="D3767" s="429"/>
      <c r="E3767" s="467"/>
      <c r="F3767" s="430"/>
      <c r="G3767" s="420">
        <f t="shared" si="400"/>
        <v>0</v>
      </c>
    </row>
    <row r="3768" spans="1:7" ht="16.5" customHeight="1" x14ac:dyDescent="0.2">
      <c r="A3768" s="154"/>
      <c r="B3768" s="215"/>
      <c r="C3768" s="424"/>
      <c r="D3768" s="429"/>
      <c r="E3768" s="467"/>
      <c r="F3768" s="430"/>
      <c r="G3768" s="420">
        <f t="shared" si="400"/>
        <v>0</v>
      </c>
    </row>
    <row r="3769" spans="1:7" ht="16.5" customHeight="1" x14ac:dyDescent="0.2">
      <c r="A3769" s="154"/>
      <c r="B3769" s="215"/>
      <c r="C3769" s="424"/>
      <c r="D3769" s="429"/>
      <c r="E3769" s="467"/>
      <c r="F3769" s="430"/>
      <c r="G3769" s="420">
        <f t="shared" si="400"/>
        <v>0</v>
      </c>
    </row>
    <row r="3770" spans="1:7" ht="16.5" customHeight="1" x14ac:dyDescent="0.2">
      <c r="A3770" s="154"/>
      <c r="B3770" s="215"/>
      <c r="C3770" s="424"/>
      <c r="D3770" s="429"/>
      <c r="E3770" s="467"/>
      <c r="F3770" s="430"/>
      <c r="G3770" s="420">
        <f t="shared" si="400"/>
        <v>0</v>
      </c>
    </row>
    <row r="3771" spans="1:7" ht="16.5" customHeight="1" x14ac:dyDescent="0.2">
      <c r="A3771" s="154"/>
      <c r="B3771" s="215"/>
      <c r="C3771" s="424"/>
      <c r="D3771" s="429"/>
      <c r="E3771" s="467"/>
      <c r="F3771" s="430"/>
      <c r="G3771" s="420">
        <f t="shared" si="400"/>
        <v>0</v>
      </c>
    </row>
    <row r="3772" spans="1:7" ht="16.5" customHeight="1" thickBot="1" x14ac:dyDescent="0.25">
      <c r="A3772" s="154"/>
      <c r="B3772" s="215"/>
      <c r="C3772" s="160"/>
      <c r="E3772" s="222"/>
      <c r="F3772" s="155"/>
      <c r="G3772" s="161"/>
    </row>
    <row r="3773" spans="1:7" ht="16.5" customHeight="1" thickBot="1" x14ac:dyDescent="0.25">
      <c r="A3773" s="154"/>
      <c r="C3773" s="421" t="s">
        <v>1700</v>
      </c>
      <c r="E3773" s="222">
        <f>SUMPRODUCT(D3762:D3771,E3762:E3771)</f>
        <v>0</v>
      </c>
      <c r="F3773" s="155" t="s">
        <v>1701</v>
      </c>
      <c r="G3773" s="422">
        <f>SUM(G3762:G3771)</f>
        <v>0</v>
      </c>
    </row>
    <row r="3774" spans="1:7" ht="16.5" customHeight="1" x14ac:dyDescent="0.2">
      <c r="A3774" s="154"/>
      <c r="B3774" s="215"/>
      <c r="C3774" s="421"/>
      <c r="D3774" s="222"/>
      <c r="E3774" s="157"/>
      <c r="F3774" s="155"/>
      <c r="G3774" s="224"/>
    </row>
    <row r="3775" spans="1:7" ht="16.5" customHeight="1" x14ac:dyDescent="0.2">
      <c r="A3775" s="154"/>
      <c r="B3775" s="215"/>
      <c r="C3775" s="155" t="s">
        <v>1702</v>
      </c>
      <c r="D3775" s="425"/>
      <c r="E3775" s="559" t="str">
        <f>CONCATENATE(G3757,"/día")</f>
        <v>0/día</v>
      </c>
      <c r="F3775" s="155"/>
      <c r="G3775" s="161"/>
    </row>
    <row r="3776" spans="1:7" ht="16.5" customHeight="1" x14ac:dyDescent="0.2">
      <c r="A3776" s="154"/>
      <c r="B3776" s="215"/>
      <c r="C3776" s="160"/>
      <c r="D3776" s="156"/>
      <c r="E3776" s="157"/>
      <c r="F3776" s="155"/>
      <c r="G3776" s="161"/>
    </row>
    <row r="3777" spans="1:7" ht="16.5" customHeight="1" x14ac:dyDescent="0.2">
      <c r="A3777" s="603" t="s">
        <v>681</v>
      </c>
      <c r="B3777" s="604"/>
      <c r="C3777" s="605" t="s">
        <v>0</v>
      </c>
      <c r="D3777" s="607" t="s">
        <v>1703</v>
      </c>
      <c r="E3777" s="607" t="s">
        <v>1715</v>
      </c>
      <c r="F3777" s="609" t="s">
        <v>1054</v>
      </c>
      <c r="G3777" s="611" t="s">
        <v>34</v>
      </c>
    </row>
    <row r="3778" spans="1:7" ht="16.5" customHeight="1" x14ac:dyDescent="0.2">
      <c r="A3778" s="163" t="s">
        <v>682</v>
      </c>
      <c r="B3778" s="164" t="s">
        <v>683</v>
      </c>
      <c r="C3778" s="606"/>
      <c r="D3778" s="608"/>
      <c r="E3778" s="608"/>
      <c r="F3778" s="610"/>
      <c r="G3778" s="612"/>
    </row>
    <row r="3779" spans="1:7" ht="16.5" customHeight="1" x14ac:dyDescent="0.2">
      <c r="A3779" s="165"/>
      <c r="B3779" s="160"/>
      <c r="C3779" s="167" t="s">
        <v>1704</v>
      </c>
      <c r="D3779" s="157"/>
      <c r="E3779" s="157"/>
      <c r="F3779" s="160"/>
      <c r="G3779" s="168"/>
    </row>
    <row r="3780" spans="1:7" ht="16.5" customHeight="1" x14ac:dyDescent="0.2">
      <c r="A3780" s="578" t="s">
        <v>1806</v>
      </c>
      <c r="B3780" s="418" t="str">
        <f t="shared" ref="B3780:B3789" si="401">IF(A3780=0,0,VLOOKUP(A3780,Tabla_Indices,2,FALSE))</f>
        <v>Equipo - Amortización de equipo</v>
      </c>
      <c r="C3780" s="424" t="s">
        <v>1821</v>
      </c>
      <c r="D3780" s="579">
        <f>C_Amortización_Equipo</f>
        <v>0</v>
      </c>
      <c r="E3780" s="472"/>
      <c r="F3780" s="468">
        <f>IF(C3780="",0,D3775)</f>
        <v>0</v>
      </c>
      <c r="G3780" s="426">
        <f>IF(F3780=0,0,ROUND(E3780/F3780,2))</f>
        <v>0</v>
      </c>
    </row>
    <row r="3781" spans="1:7" ht="16.5" customHeight="1" x14ac:dyDescent="0.2">
      <c r="A3781" s="578" t="s">
        <v>1806</v>
      </c>
      <c r="B3781" s="418" t="str">
        <f t="shared" si="401"/>
        <v>Equipo - Amortización de equipo</v>
      </c>
      <c r="C3781" s="424" t="s">
        <v>1811</v>
      </c>
      <c r="D3781" s="579">
        <f>C_Interés_Equipo</f>
        <v>0</v>
      </c>
      <c r="E3781" s="472"/>
      <c r="F3781" s="468">
        <f>IF(C3781="",0,D3775)</f>
        <v>0</v>
      </c>
      <c r="G3781" s="426">
        <f t="shared" ref="G3781:G3789" si="402">IF(F3781=0,0,ROUND(E3781/F3781,2))</f>
        <v>0</v>
      </c>
    </row>
    <row r="3782" spans="1:7" ht="16.5" customHeight="1" x14ac:dyDescent="0.2">
      <c r="A3782" s="578" t="s">
        <v>1807</v>
      </c>
      <c r="B3782" s="418" t="str">
        <f t="shared" si="401"/>
        <v xml:space="preserve">Accesorios y repuestos para máquinas de uso especial                 </v>
      </c>
      <c r="C3782" s="428" t="s">
        <v>1721</v>
      </c>
      <c r="D3782" s="579">
        <f>C_Reparaciones_Repuestos_Equipos</f>
        <v>0</v>
      </c>
      <c r="E3782" s="472"/>
      <c r="F3782" s="468">
        <f>IF(C3782="",0,D3775)</f>
        <v>0</v>
      </c>
      <c r="G3782" s="426">
        <f t="shared" si="402"/>
        <v>0</v>
      </c>
    </row>
    <row r="3783" spans="1:7" ht="16.5" customHeight="1" x14ac:dyDescent="0.2">
      <c r="A3783" s="578" t="s">
        <v>1809</v>
      </c>
      <c r="B3783" s="418" t="str">
        <f t="shared" si="401"/>
        <v xml:space="preserve">Gas oil                                                                </v>
      </c>
      <c r="C3783" s="428" t="s">
        <v>982</v>
      </c>
      <c r="D3783" s="579">
        <f>C_Combustible_Equipos</f>
        <v>0</v>
      </c>
      <c r="E3783" s="472"/>
      <c r="F3783" s="468">
        <f>IF(C3783="",0,D3775)</f>
        <v>0</v>
      </c>
      <c r="G3783" s="426">
        <f t="shared" si="402"/>
        <v>0</v>
      </c>
    </row>
    <row r="3784" spans="1:7" ht="16.5" customHeight="1" x14ac:dyDescent="0.2">
      <c r="A3784" s="578" t="s">
        <v>1810</v>
      </c>
      <c r="B3784" s="418" t="str">
        <f t="shared" si="401"/>
        <v xml:space="preserve">Aceites lubricantes                                                    </v>
      </c>
      <c r="C3784" s="428" t="s">
        <v>1808</v>
      </c>
      <c r="D3784" s="579">
        <f>C_Lubricantes_Equipos</f>
        <v>0</v>
      </c>
      <c r="E3784" s="472"/>
      <c r="F3784" s="468">
        <f>IF(C3784="",0,D3775)</f>
        <v>0</v>
      </c>
      <c r="G3784" s="426">
        <f t="shared" si="402"/>
        <v>0</v>
      </c>
    </row>
    <row r="3785" spans="1:7" ht="16.5" customHeight="1" x14ac:dyDescent="0.2">
      <c r="A3785" s="578"/>
      <c r="B3785" s="418">
        <f t="shared" si="401"/>
        <v>0</v>
      </c>
      <c r="C3785" s="428"/>
      <c r="D3785" s="471"/>
      <c r="E3785" s="430"/>
      <c r="F3785" s="468">
        <f>IF(C3785="",0,D3775)</f>
        <v>0</v>
      </c>
      <c r="G3785" s="426">
        <f t="shared" si="402"/>
        <v>0</v>
      </c>
    </row>
    <row r="3786" spans="1:7" ht="16.5" customHeight="1" x14ac:dyDescent="0.2">
      <c r="A3786" s="578"/>
      <c r="B3786" s="418">
        <f t="shared" si="401"/>
        <v>0</v>
      </c>
      <c r="C3786" s="428"/>
      <c r="D3786" s="425"/>
      <c r="E3786" s="471"/>
      <c r="F3786" s="468">
        <f>IF(C3786="",0,D3775)</f>
        <v>0</v>
      </c>
      <c r="G3786" s="426">
        <f t="shared" si="402"/>
        <v>0</v>
      </c>
    </row>
    <row r="3787" spans="1:7" ht="16.5" customHeight="1" x14ac:dyDescent="0.2">
      <c r="A3787" s="578"/>
      <c r="B3787" s="418">
        <f t="shared" si="401"/>
        <v>0</v>
      </c>
      <c r="C3787" s="428"/>
      <c r="D3787" s="425"/>
      <c r="E3787" s="471"/>
      <c r="F3787" s="468">
        <f>IF(C3787="",0,D3775)</f>
        <v>0</v>
      </c>
      <c r="G3787" s="426">
        <f t="shared" si="402"/>
        <v>0</v>
      </c>
    </row>
    <row r="3788" spans="1:7" ht="16.5" customHeight="1" x14ac:dyDescent="0.2">
      <c r="A3788" s="578"/>
      <c r="B3788" s="418">
        <f t="shared" si="401"/>
        <v>0</v>
      </c>
      <c r="C3788" s="428"/>
      <c r="D3788" s="425"/>
      <c r="E3788" s="429"/>
      <c r="F3788" s="468">
        <f>IF(C3788="",0,D3775)</f>
        <v>0</v>
      </c>
      <c r="G3788" s="426">
        <f t="shared" si="402"/>
        <v>0</v>
      </c>
    </row>
    <row r="3789" spans="1:7" ht="16.5" customHeight="1" x14ac:dyDescent="0.2">
      <c r="A3789" s="578"/>
      <c r="B3789" s="418">
        <f t="shared" si="401"/>
        <v>0</v>
      </c>
      <c r="C3789" s="424"/>
      <c r="D3789" s="425"/>
      <c r="E3789" s="429"/>
      <c r="F3789" s="468">
        <f>IF(C3789="",0,D3775)</f>
        <v>0</v>
      </c>
      <c r="G3789" s="426">
        <f t="shared" si="402"/>
        <v>0</v>
      </c>
    </row>
    <row r="3790" spans="1:7" ht="16.5" customHeight="1" x14ac:dyDescent="0.2">
      <c r="A3790" s="169"/>
      <c r="B3790" s="156"/>
      <c r="C3790" s="160"/>
      <c r="D3790" s="156"/>
      <c r="E3790" s="157"/>
      <c r="F3790" s="166" t="s">
        <v>35</v>
      </c>
      <c r="G3790" s="431">
        <f>SUBTOTAL(9,G3780:G3789)</f>
        <v>0</v>
      </c>
    </row>
    <row r="3791" spans="1:7" ht="16.5" customHeight="1" x14ac:dyDescent="0.2">
      <c r="A3791" s="165"/>
      <c r="B3791" s="160"/>
      <c r="C3791" s="167" t="s">
        <v>821</v>
      </c>
      <c r="D3791" s="156"/>
      <c r="E3791" s="157"/>
      <c r="F3791" s="158"/>
      <c r="G3791" s="168"/>
    </row>
    <row r="3792" spans="1:7" ht="16.5" customHeight="1" x14ac:dyDescent="0.2">
      <c r="A3792" s="603" t="s">
        <v>681</v>
      </c>
      <c r="B3792" s="604"/>
      <c r="C3792" s="605" t="s">
        <v>0</v>
      </c>
      <c r="D3792" s="607" t="s">
        <v>32</v>
      </c>
      <c r="E3792" s="607" t="s">
        <v>1715</v>
      </c>
      <c r="F3792" s="609" t="s">
        <v>1054</v>
      </c>
      <c r="G3792" s="611" t="s">
        <v>34</v>
      </c>
    </row>
    <row r="3793" spans="1:7" ht="16.5" customHeight="1" x14ac:dyDescent="0.2">
      <c r="A3793" s="163" t="s">
        <v>682</v>
      </c>
      <c r="B3793" s="164" t="s">
        <v>683</v>
      </c>
      <c r="C3793" s="606"/>
      <c r="D3793" s="608"/>
      <c r="E3793" s="608"/>
      <c r="F3793" s="610"/>
      <c r="G3793" s="612"/>
    </row>
    <row r="3794" spans="1:7" ht="16.5" customHeight="1" x14ac:dyDescent="0.2">
      <c r="A3794" s="423" t="s">
        <v>1822</v>
      </c>
      <c r="B3794" s="418" t="str">
        <f t="shared" ref="B3794:B3800" si="403">IF(A3794=0,0,VLOOKUP(A3794,Tabla_Indices,2,FALSE))</f>
        <v>Oficial Especializado</v>
      </c>
      <c r="C3794" s="427" t="s">
        <v>1723</v>
      </c>
      <c r="D3794" s="425"/>
      <c r="E3794" s="429"/>
      <c r="F3794" s="419">
        <f>D3775</f>
        <v>0</v>
      </c>
      <c r="G3794" s="432">
        <f>IF(F3794=0,0,ROUND(D3794*E3794/F3794,2))</f>
        <v>0</v>
      </c>
    </row>
    <row r="3795" spans="1:7" ht="16.5" customHeight="1" x14ac:dyDescent="0.2">
      <c r="A3795" s="423" t="s">
        <v>1823</v>
      </c>
      <c r="B3795" s="418" t="str">
        <f t="shared" si="403"/>
        <v xml:space="preserve">Oficial </v>
      </c>
      <c r="C3795" s="424" t="s">
        <v>1724</v>
      </c>
      <c r="D3795" s="425"/>
      <c r="E3795" s="429"/>
      <c r="F3795" s="419">
        <f>D3775</f>
        <v>0</v>
      </c>
      <c r="G3795" s="432">
        <f t="shared" ref="G3795:G3800" si="404">IF(F3795=0,0,ROUND(D3795*E3795/F3795,2))</f>
        <v>0</v>
      </c>
    </row>
    <row r="3796" spans="1:7" ht="16.5" customHeight="1" x14ac:dyDescent="0.2">
      <c r="A3796" s="423" t="s">
        <v>1824</v>
      </c>
      <c r="B3796" s="418" t="str">
        <f t="shared" si="403"/>
        <v>Ayudante</v>
      </c>
      <c r="C3796" s="424" t="s">
        <v>1725</v>
      </c>
      <c r="D3796" s="425"/>
      <c r="E3796" s="429"/>
      <c r="F3796" s="419">
        <f>D3775</f>
        <v>0</v>
      </c>
      <c r="G3796" s="432">
        <f t="shared" si="404"/>
        <v>0</v>
      </c>
    </row>
    <row r="3797" spans="1:7" ht="16.5" customHeight="1" x14ac:dyDescent="0.2">
      <c r="A3797" s="423" t="s">
        <v>1824</v>
      </c>
      <c r="B3797" s="418" t="str">
        <f t="shared" si="403"/>
        <v>Ayudante</v>
      </c>
      <c r="C3797" s="424" t="s">
        <v>825</v>
      </c>
      <c r="D3797" s="425"/>
      <c r="E3797" s="429"/>
      <c r="F3797" s="419">
        <f>D3775</f>
        <v>0</v>
      </c>
      <c r="G3797" s="432">
        <f t="shared" si="404"/>
        <v>0</v>
      </c>
    </row>
    <row r="3798" spans="1:7" ht="16.5" customHeight="1" x14ac:dyDescent="0.2">
      <c r="A3798" s="423"/>
      <c r="B3798" s="418">
        <f t="shared" si="403"/>
        <v>0</v>
      </c>
      <c r="C3798" s="424"/>
      <c r="D3798" s="425"/>
      <c r="E3798" s="429"/>
      <c r="F3798" s="419"/>
      <c r="G3798" s="432">
        <f t="shared" si="404"/>
        <v>0</v>
      </c>
    </row>
    <row r="3799" spans="1:7" ht="16.5" customHeight="1" x14ac:dyDescent="0.2">
      <c r="A3799" s="423" t="s">
        <v>1825</v>
      </c>
      <c r="B3799" s="418" t="str">
        <f t="shared" si="403"/>
        <v>Sereno</v>
      </c>
      <c r="C3799" s="424" t="s">
        <v>1726</v>
      </c>
      <c r="D3799" s="433"/>
      <c r="E3799" s="571"/>
      <c r="F3799" s="419">
        <f>D3775</f>
        <v>0</v>
      </c>
      <c r="G3799" s="432">
        <f t="shared" si="404"/>
        <v>0</v>
      </c>
    </row>
    <row r="3800" spans="1:7" ht="16.5" customHeight="1" x14ac:dyDescent="0.2">
      <c r="A3800" s="423"/>
      <c r="B3800" s="418">
        <f t="shared" si="403"/>
        <v>0</v>
      </c>
      <c r="C3800" s="418"/>
      <c r="D3800" s="469"/>
      <c r="E3800" s="419"/>
      <c r="F3800" s="419">
        <f>D3775</f>
        <v>0</v>
      </c>
      <c r="G3800" s="432">
        <f t="shared" si="404"/>
        <v>0</v>
      </c>
    </row>
    <row r="3801" spans="1:7" ht="16.5" customHeight="1" x14ac:dyDescent="0.2">
      <c r="A3801" s="169"/>
      <c r="B3801" s="156"/>
      <c r="C3801" s="160"/>
      <c r="D3801" s="156"/>
      <c r="E3801" s="157"/>
      <c r="F3801" s="166" t="s">
        <v>36</v>
      </c>
      <c r="G3801" s="434">
        <f>SUBTOTAL(9,G3794:G3800)</f>
        <v>0</v>
      </c>
    </row>
    <row r="3802" spans="1:7" ht="16.5" customHeight="1" x14ac:dyDescent="0.2">
      <c r="A3802" s="165"/>
      <c r="B3802" s="160"/>
      <c r="C3802" s="167" t="s">
        <v>1705</v>
      </c>
      <c r="D3802" s="156"/>
      <c r="E3802" s="157"/>
      <c r="F3802" s="158"/>
      <c r="G3802" s="168"/>
    </row>
    <row r="3803" spans="1:7" ht="16.5" customHeight="1" x14ac:dyDescent="0.2">
      <c r="A3803" s="603" t="s">
        <v>681</v>
      </c>
      <c r="B3803" s="604"/>
      <c r="C3803" s="605" t="s">
        <v>0</v>
      </c>
      <c r="D3803" s="605" t="s">
        <v>31</v>
      </c>
      <c r="E3803" s="607" t="s">
        <v>32</v>
      </c>
      <c r="F3803" s="609" t="s">
        <v>33</v>
      </c>
      <c r="G3803" s="611" t="s">
        <v>34</v>
      </c>
    </row>
    <row r="3804" spans="1:7" ht="16.5" customHeight="1" x14ac:dyDescent="0.2">
      <c r="A3804" s="163" t="s">
        <v>682</v>
      </c>
      <c r="B3804" s="164" t="s">
        <v>683</v>
      </c>
      <c r="C3804" s="606"/>
      <c r="D3804" s="606"/>
      <c r="E3804" s="608"/>
      <c r="F3804" s="610"/>
      <c r="G3804" s="612"/>
    </row>
    <row r="3805" spans="1:7" ht="16.5" customHeight="1" x14ac:dyDescent="0.2">
      <c r="A3805" s="423"/>
      <c r="B3805" s="418">
        <f t="shared" ref="B3805:B3815" si="405">IF(A3805=0,0,VLOOKUP(A3805,Tabla_Indices,2,FALSE))</f>
        <v>0</v>
      </c>
      <c r="C3805" s="424"/>
      <c r="D3805" s="425"/>
      <c r="E3805" s="429"/>
      <c r="F3805" s="430"/>
      <c r="G3805" s="432">
        <f>ROUND(E3805*F3805,2)</f>
        <v>0</v>
      </c>
    </row>
    <row r="3806" spans="1:7" ht="16.5" customHeight="1" x14ac:dyDescent="0.2">
      <c r="A3806" s="423"/>
      <c r="B3806" s="418">
        <f t="shared" si="405"/>
        <v>0</v>
      </c>
      <c r="C3806" s="424"/>
      <c r="D3806" s="425"/>
      <c r="E3806" s="429"/>
      <c r="F3806" s="430"/>
      <c r="G3806" s="432">
        <f t="shared" ref="G3806:G3815" si="406">ROUND(E3806*F3806,2)</f>
        <v>0</v>
      </c>
    </row>
    <row r="3807" spans="1:7" ht="16.5" customHeight="1" x14ac:dyDescent="0.2">
      <c r="A3807" s="423"/>
      <c r="B3807" s="418">
        <f t="shared" si="405"/>
        <v>0</v>
      </c>
      <c r="C3807" s="424"/>
      <c r="D3807" s="425"/>
      <c r="E3807" s="429"/>
      <c r="F3807" s="430"/>
      <c r="G3807" s="432">
        <f t="shared" si="406"/>
        <v>0</v>
      </c>
    </row>
    <row r="3808" spans="1:7" ht="16.5" customHeight="1" x14ac:dyDescent="0.2">
      <c r="A3808" s="423"/>
      <c r="B3808" s="418">
        <f t="shared" si="405"/>
        <v>0</v>
      </c>
      <c r="C3808" s="424"/>
      <c r="D3808" s="425"/>
      <c r="E3808" s="429"/>
      <c r="F3808" s="430"/>
      <c r="G3808" s="432">
        <f t="shared" si="406"/>
        <v>0</v>
      </c>
    </row>
    <row r="3809" spans="1:7" ht="16.5" customHeight="1" x14ac:dyDescent="0.2">
      <c r="A3809" s="423"/>
      <c r="B3809" s="418">
        <f t="shared" si="405"/>
        <v>0</v>
      </c>
      <c r="C3809" s="424"/>
      <c r="D3809" s="425"/>
      <c r="E3809" s="429"/>
      <c r="F3809" s="430"/>
      <c r="G3809" s="432">
        <f t="shared" si="406"/>
        <v>0</v>
      </c>
    </row>
    <row r="3810" spans="1:7" ht="16.5" customHeight="1" x14ac:dyDescent="0.2">
      <c r="A3810" s="423"/>
      <c r="B3810" s="418">
        <f t="shared" si="405"/>
        <v>0</v>
      </c>
      <c r="C3810" s="424"/>
      <c r="D3810" s="425"/>
      <c r="E3810" s="435"/>
      <c r="F3810" s="430"/>
      <c r="G3810" s="432">
        <f t="shared" si="406"/>
        <v>0</v>
      </c>
    </row>
    <row r="3811" spans="1:7" ht="16.5" customHeight="1" x14ac:dyDescent="0.2">
      <c r="A3811" s="423"/>
      <c r="B3811" s="418">
        <f t="shared" si="405"/>
        <v>0</v>
      </c>
      <c r="C3811" s="424"/>
      <c r="D3811" s="425"/>
      <c r="E3811" s="429"/>
      <c r="F3811" s="430"/>
      <c r="G3811" s="432">
        <f t="shared" si="406"/>
        <v>0</v>
      </c>
    </row>
    <row r="3812" spans="1:7" ht="16.5" customHeight="1" x14ac:dyDescent="0.2">
      <c r="A3812" s="423"/>
      <c r="B3812" s="418">
        <f t="shared" si="405"/>
        <v>0</v>
      </c>
      <c r="C3812" s="424"/>
      <c r="D3812" s="425"/>
      <c r="E3812" s="429"/>
      <c r="F3812" s="430"/>
      <c r="G3812" s="432">
        <f t="shared" si="406"/>
        <v>0</v>
      </c>
    </row>
    <row r="3813" spans="1:7" ht="16.5" customHeight="1" x14ac:dyDescent="0.2">
      <c r="A3813" s="423"/>
      <c r="B3813" s="418">
        <f t="shared" si="405"/>
        <v>0</v>
      </c>
      <c r="C3813" s="424"/>
      <c r="D3813" s="425"/>
      <c r="E3813" s="429"/>
      <c r="F3813" s="430"/>
      <c r="G3813" s="432">
        <f t="shared" si="406"/>
        <v>0</v>
      </c>
    </row>
    <row r="3814" spans="1:7" ht="16.5" customHeight="1" x14ac:dyDescent="0.2">
      <c r="A3814" s="423"/>
      <c r="B3814" s="418">
        <f t="shared" si="405"/>
        <v>0</v>
      </c>
      <c r="C3814" s="424"/>
      <c r="D3814" s="425"/>
      <c r="E3814" s="429"/>
      <c r="F3814" s="430"/>
      <c r="G3814" s="432">
        <f t="shared" si="406"/>
        <v>0</v>
      </c>
    </row>
    <row r="3815" spans="1:7" ht="16.5" customHeight="1" x14ac:dyDescent="0.2">
      <c r="A3815" s="423"/>
      <c r="B3815" s="418">
        <f t="shared" si="405"/>
        <v>0</v>
      </c>
      <c r="C3815" s="424"/>
      <c r="D3815" s="425"/>
      <c r="E3815" s="429"/>
      <c r="F3815" s="430"/>
      <c r="G3815" s="432">
        <f t="shared" si="406"/>
        <v>0</v>
      </c>
    </row>
    <row r="3816" spans="1:7" ht="16.5" customHeight="1" x14ac:dyDescent="0.2">
      <c r="A3816" s="165"/>
      <c r="B3816" s="160"/>
      <c r="C3816" s="160"/>
      <c r="D3816" s="156"/>
      <c r="E3816" s="157"/>
      <c r="F3816" s="166" t="s">
        <v>37</v>
      </c>
      <c r="G3816" s="436">
        <f>SUBTOTAL(9,G3805:G3815)</f>
        <v>0</v>
      </c>
    </row>
    <row r="3817" spans="1:7" ht="16.5" customHeight="1" x14ac:dyDescent="0.2">
      <c r="A3817" s="165"/>
      <c r="B3817" s="160"/>
      <c r="C3817" s="167" t="s">
        <v>1706</v>
      </c>
      <c r="D3817" s="156"/>
      <c r="E3817" s="157"/>
      <c r="F3817" s="158"/>
      <c r="G3817" s="168"/>
    </row>
    <row r="3818" spans="1:7" ht="16.5" customHeight="1" x14ac:dyDescent="0.2">
      <c r="A3818" s="603" t="s">
        <v>681</v>
      </c>
      <c r="B3818" s="604"/>
      <c r="C3818" s="605" t="s">
        <v>0</v>
      </c>
      <c r="D3818" s="605" t="s">
        <v>31</v>
      </c>
      <c r="E3818" s="607" t="s">
        <v>32</v>
      </c>
      <c r="F3818" s="609" t="s">
        <v>33</v>
      </c>
      <c r="G3818" s="611" t="s">
        <v>34</v>
      </c>
    </row>
    <row r="3819" spans="1:7" ht="16.5" customHeight="1" x14ac:dyDescent="0.2">
      <c r="A3819" s="163" t="s">
        <v>682</v>
      </c>
      <c r="B3819" s="164" t="s">
        <v>683</v>
      </c>
      <c r="C3819" s="606"/>
      <c r="D3819" s="606"/>
      <c r="E3819" s="608"/>
      <c r="F3819" s="610"/>
      <c r="G3819" s="612"/>
    </row>
    <row r="3820" spans="1:7" ht="16.5" customHeight="1" x14ac:dyDescent="0.2">
      <c r="A3820" s="423"/>
      <c r="B3820" s="418">
        <f>IF(A3820=0,0,VLOOKUP(A3820,Tabla_Indices,2,FALSE))</f>
        <v>0</v>
      </c>
      <c r="C3820" s="424"/>
      <c r="D3820" s="425"/>
      <c r="E3820" s="429"/>
      <c r="F3820" s="430"/>
      <c r="G3820" s="432">
        <f>ROUND(E3820*F3820,2)</f>
        <v>0</v>
      </c>
    </row>
    <row r="3821" spans="1:7" ht="16.5" customHeight="1" x14ac:dyDescent="0.2">
      <c r="A3821" s="423"/>
      <c r="B3821" s="418">
        <f>IF(A3821=0,0,VLOOKUP(A3821,Tabla_Indices,2,FALSE))</f>
        <v>0</v>
      </c>
      <c r="C3821" s="424"/>
      <c r="D3821" s="425"/>
      <c r="E3821" s="435"/>
      <c r="F3821" s="430"/>
      <c r="G3821" s="432">
        <f t="shared" ref="G3821" si="407">ROUND(E3821*F3821,2)</f>
        <v>0</v>
      </c>
    </row>
    <row r="3822" spans="1:7" ht="16.5" customHeight="1" x14ac:dyDescent="0.2">
      <c r="A3822" s="165"/>
      <c r="B3822" s="160"/>
      <c r="C3822" s="160"/>
      <c r="D3822" s="156"/>
      <c r="E3822" s="157"/>
      <c r="F3822" s="166" t="s">
        <v>1707</v>
      </c>
      <c r="G3822" s="436">
        <f>SUBTOTAL(9,G3820:G3821)</f>
        <v>0</v>
      </c>
    </row>
    <row r="3823" spans="1:7" ht="16.5" customHeight="1" thickBot="1" x14ac:dyDescent="0.25">
      <c r="A3823" s="170"/>
      <c r="B3823" s="171"/>
      <c r="C3823" s="172"/>
      <c r="D3823" s="171"/>
      <c r="E3823" s="173"/>
      <c r="F3823" s="174"/>
      <c r="G3823" s="175"/>
    </row>
    <row r="3824" spans="1:7" ht="16.5" customHeight="1" thickBot="1" x14ac:dyDescent="0.25">
      <c r="A3824" s="202">
        <f>B3757</f>
        <v>51</v>
      </c>
      <c r="B3824" s="201">
        <f>C3757</f>
        <v>0</v>
      </c>
      <c r="C3824" s="225"/>
      <c r="D3824" s="225" t="s">
        <v>38</v>
      </c>
      <c r="E3824" s="226"/>
      <c r="F3824" s="437" t="str">
        <f>CONCATENATE("$/",G3757)</f>
        <v>$/0</v>
      </c>
      <c r="G3824" s="438">
        <f>SUBTOTAL(9,G3780:G3823)</f>
        <v>0</v>
      </c>
    </row>
    <row r="3825" spans="1:7" ht="16.5" customHeight="1" thickTop="1" thickBot="1" x14ac:dyDescent="0.25"/>
    <row r="3826" spans="1:7" ht="16.5" customHeight="1" thickTop="1" x14ac:dyDescent="0.2">
      <c r="A3826" s="613" t="s">
        <v>40</v>
      </c>
      <c r="B3826" s="614"/>
      <c r="C3826" s="614"/>
      <c r="D3826" s="614"/>
      <c r="E3826" s="614"/>
      <c r="F3826" s="614"/>
      <c r="G3826" s="615"/>
    </row>
    <row r="3827" spans="1:7" ht="16.5" customHeight="1" x14ac:dyDescent="0.2">
      <c r="A3827" s="146" t="s">
        <v>819</v>
      </c>
      <c r="B3827" s="147" t="str">
        <f>Comitente</f>
        <v>DIRECCIÓN PROVINCIAL DE VIALIDAD</v>
      </c>
      <c r="C3827" s="148"/>
      <c r="D3827" s="223"/>
      <c r="E3827" s="223"/>
      <c r="F3827" s="150"/>
      <c r="G3827" s="151"/>
    </row>
    <row r="3828" spans="1:7" ht="16.5" customHeight="1" x14ac:dyDescent="0.2">
      <c r="A3828" s="146" t="s">
        <v>820</v>
      </c>
      <c r="B3828" s="147">
        <f>Contratista</f>
        <v>0</v>
      </c>
      <c r="C3828" s="152"/>
      <c r="D3828" s="152"/>
      <c r="E3828" s="152"/>
      <c r="F3828" s="147"/>
      <c r="G3828" s="153"/>
    </row>
    <row r="3829" spans="1:7" ht="16.5" customHeight="1" x14ac:dyDescent="0.2">
      <c r="A3829" s="146" t="s">
        <v>28</v>
      </c>
      <c r="B3829" s="147">
        <f>Obra</f>
        <v>0</v>
      </c>
      <c r="C3829" s="152"/>
      <c r="D3829" s="152"/>
      <c r="E3829" s="152"/>
      <c r="F3829" s="147" t="s">
        <v>41</v>
      </c>
      <c r="G3829" s="153">
        <f>Fecha_Base</f>
        <v>0</v>
      </c>
    </row>
    <row r="3830" spans="1:7" ht="16.5" customHeight="1" x14ac:dyDescent="0.2">
      <c r="A3830" s="154" t="s">
        <v>818</v>
      </c>
      <c r="B3830" s="155">
        <f>Ubicación</f>
        <v>0</v>
      </c>
      <c r="C3830" s="155"/>
      <c r="D3830" s="156"/>
      <c r="E3830" s="157"/>
      <c r="F3830" s="158"/>
      <c r="G3830" s="159"/>
    </row>
    <row r="3831" spans="1:7" ht="16.5" customHeight="1" x14ac:dyDescent="0.2">
      <c r="A3831" s="154" t="s">
        <v>42</v>
      </c>
      <c r="B3831" s="470"/>
      <c r="C3831" s="160" t="str">
        <f>IF(B3831="","",VLOOKUP(B3831,Tabla_CyP,2,FALSE))</f>
        <v/>
      </c>
      <c r="E3831" s="157"/>
      <c r="F3831" s="158"/>
      <c r="G3831" s="159"/>
    </row>
    <row r="3832" spans="1:7" ht="16.5" customHeight="1" x14ac:dyDescent="0.2">
      <c r="A3832" s="154" t="s">
        <v>29</v>
      </c>
      <c r="B3832" s="570">
        <v>52</v>
      </c>
      <c r="C3832" s="160">
        <f>IF(B3832=0,"",VLOOKUP(B3832,Tabla_CyP,2,FALSE))</f>
        <v>0</v>
      </c>
      <c r="D3832" s="156"/>
      <c r="E3832" s="157"/>
      <c r="F3832" s="155" t="s">
        <v>30</v>
      </c>
      <c r="G3832" s="161">
        <f>IF(B3832=0,"",VLOOKUP(B3832,Tabla_CyP,4,FALSE))</f>
        <v>0</v>
      </c>
    </row>
    <row r="3833" spans="1:7" ht="16.5" customHeight="1" x14ac:dyDescent="0.2">
      <c r="A3833" s="154"/>
      <c r="B3833" s="155"/>
      <c r="C3833" s="160"/>
      <c r="D3833" s="156"/>
      <c r="E3833" s="157"/>
      <c r="F3833" s="160"/>
      <c r="G3833" s="162"/>
    </row>
    <row r="3834" spans="1:7" ht="16.5" customHeight="1" x14ac:dyDescent="0.2">
      <c r="A3834" s="412"/>
      <c r="B3834" s="149"/>
      <c r="C3834" s="413" t="s">
        <v>1695</v>
      </c>
      <c r="D3834" s="149"/>
      <c r="E3834" s="149"/>
      <c r="F3834" s="149"/>
      <c r="G3834" s="414"/>
    </row>
    <row r="3835" spans="1:7" ht="16.5" customHeight="1" x14ac:dyDescent="0.2">
      <c r="A3835" s="154"/>
      <c r="B3835" s="215"/>
      <c r="C3835" s="160"/>
      <c r="D3835" s="156"/>
      <c r="E3835" s="157"/>
      <c r="F3835" s="155"/>
      <c r="G3835" s="161"/>
    </row>
    <row r="3836" spans="1:7" ht="16.5" customHeight="1" x14ac:dyDescent="0.2">
      <c r="A3836" s="154"/>
      <c r="B3836" s="215"/>
      <c r="C3836" s="415" t="s">
        <v>1696</v>
      </c>
      <c r="D3836" s="416" t="s">
        <v>32</v>
      </c>
      <c r="E3836" s="416" t="s">
        <v>1697</v>
      </c>
      <c r="F3836" s="416" t="s">
        <v>1698</v>
      </c>
      <c r="G3836" s="417" t="s">
        <v>1699</v>
      </c>
    </row>
    <row r="3837" spans="1:7" ht="16.5" customHeight="1" x14ac:dyDescent="0.2">
      <c r="A3837" s="154"/>
      <c r="B3837" s="215"/>
      <c r="C3837" s="424"/>
      <c r="D3837" s="429"/>
      <c r="E3837" s="467"/>
      <c r="F3837" s="430"/>
      <c r="G3837" s="420">
        <f>ROUND(D3837*F3837,2)</f>
        <v>0</v>
      </c>
    </row>
    <row r="3838" spans="1:7" ht="16.5" customHeight="1" x14ac:dyDescent="0.2">
      <c r="A3838" s="154"/>
      <c r="B3838" s="215"/>
      <c r="C3838" s="424"/>
      <c r="D3838" s="429"/>
      <c r="E3838" s="467"/>
      <c r="F3838" s="430"/>
      <c r="G3838" s="420">
        <f>ROUND(D3838*F3838,2)</f>
        <v>0</v>
      </c>
    </row>
    <row r="3839" spans="1:7" ht="16.5" customHeight="1" x14ac:dyDescent="0.2">
      <c r="A3839" s="154"/>
      <c r="B3839" s="215"/>
      <c r="C3839" s="424"/>
      <c r="D3839" s="429"/>
      <c r="E3839" s="467"/>
      <c r="F3839" s="430"/>
      <c r="G3839" s="420">
        <f>ROUND(D3839*F3839,2)</f>
        <v>0</v>
      </c>
    </row>
    <row r="3840" spans="1:7" ht="16.5" customHeight="1" x14ac:dyDescent="0.2">
      <c r="A3840" s="154"/>
      <c r="B3840" s="215"/>
      <c r="C3840" s="424"/>
      <c r="D3840" s="429"/>
      <c r="E3840" s="467"/>
      <c r="F3840" s="430"/>
      <c r="G3840" s="420">
        <f>ROUND(D3840*F3840,2)</f>
        <v>0</v>
      </c>
    </row>
    <row r="3841" spans="1:7" ht="16.5" customHeight="1" x14ac:dyDescent="0.2">
      <c r="A3841" s="154"/>
      <c r="B3841" s="215"/>
      <c r="C3841" s="424"/>
      <c r="D3841" s="429"/>
      <c r="E3841" s="467"/>
      <c r="F3841" s="430"/>
      <c r="G3841" s="420">
        <f t="shared" ref="G3841:G3846" si="408">ROUND(D3841*F3841,2)</f>
        <v>0</v>
      </c>
    </row>
    <row r="3842" spans="1:7" ht="16.5" customHeight="1" x14ac:dyDescent="0.2">
      <c r="A3842" s="154"/>
      <c r="B3842" s="215"/>
      <c r="C3842" s="424"/>
      <c r="D3842" s="429"/>
      <c r="E3842" s="467"/>
      <c r="F3842" s="430"/>
      <c r="G3842" s="420">
        <f t="shared" si="408"/>
        <v>0</v>
      </c>
    </row>
    <row r="3843" spans="1:7" ht="16.5" customHeight="1" x14ac:dyDescent="0.2">
      <c r="A3843" s="154"/>
      <c r="B3843" s="215"/>
      <c r="C3843" s="424"/>
      <c r="D3843" s="429"/>
      <c r="E3843" s="467"/>
      <c r="F3843" s="430"/>
      <c r="G3843" s="420">
        <f t="shared" si="408"/>
        <v>0</v>
      </c>
    </row>
    <row r="3844" spans="1:7" ht="16.5" customHeight="1" x14ac:dyDescent="0.2">
      <c r="A3844" s="154"/>
      <c r="B3844" s="215"/>
      <c r="C3844" s="424"/>
      <c r="D3844" s="429"/>
      <c r="E3844" s="467"/>
      <c r="F3844" s="430"/>
      <c r="G3844" s="420">
        <f t="shared" si="408"/>
        <v>0</v>
      </c>
    </row>
    <row r="3845" spans="1:7" ht="16.5" customHeight="1" x14ac:dyDescent="0.2">
      <c r="A3845" s="154"/>
      <c r="B3845" s="215"/>
      <c r="C3845" s="424"/>
      <c r="D3845" s="429"/>
      <c r="E3845" s="467"/>
      <c r="F3845" s="430"/>
      <c r="G3845" s="420">
        <f t="shared" si="408"/>
        <v>0</v>
      </c>
    </row>
    <row r="3846" spans="1:7" ht="16.5" customHeight="1" x14ac:dyDescent="0.2">
      <c r="A3846" s="154"/>
      <c r="B3846" s="215"/>
      <c r="C3846" s="424"/>
      <c r="D3846" s="429"/>
      <c r="E3846" s="467"/>
      <c r="F3846" s="430"/>
      <c r="G3846" s="420">
        <f t="shared" si="408"/>
        <v>0</v>
      </c>
    </row>
    <row r="3847" spans="1:7" ht="16.5" customHeight="1" thickBot="1" x14ac:dyDescent="0.25">
      <c r="A3847" s="154"/>
      <c r="B3847" s="215"/>
      <c r="C3847" s="160"/>
      <c r="E3847" s="222"/>
      <c r="F3847" s="155"/>
      <c r="G3847" s="161"/>
    </row>
    <row r="3848" spans="1:7" ht="16.5" customHeight="1" thickBot="1" x14ac:dyDescent="0.25">
      <c r="A3848" s="154"/>
      <c r="C3848" s="421" t="s">
        <v>1700</v>
      </c>
      <c r="E3848" s="222">
        <f>SUMPRODUCT(D3837:D3846,E3837:E3846)</f>
        <v>0</v>
      </c>
      <c r="F3848" s="155" t="s">
        <v>1701</v>
      </c>
      <c r="G3848" s="422">
        <f>SUM(G3837:G3846)</f>
        <v>0</v>
      </c>
    </row>
    <row r="3849" spans="1:7" ht="16.5" customHeight="1" x14ac:dyDescent="0.2">
      <c r="A3849" s="154"/>
      <c r="B3849" s="215"/>
      <c r="C3849" s="421"/>
      <c r="D3849" s="222"/>
      <c r="E3849" s="157"/>
      <c r="F3849" s="155"/>
      <c r="G3849" s="224"/>
    </row>
    <row r="3850" spans="1:7" ht="16.5" customHeight="1" x14ac:dyDescent="0.2">
      <c r="A3850" s="154"/>
      <c r="B3850" s="215"/>
      <c r="C3850" s="155" t="s">
        <v>1702</v>
      </c>
      <c r="D3850" s="425"/>
      <c r="E3850" s="559" t="str">
        <f>CONCATENATE(G3832,"/día")</f>
        <v>0/día</v>
      </c>
      <c r="F3850" s="155"/>
      <c r="G3850" s="161"/>
    </row>
    <row r="3851" spans="1:7" ht="16.5" customHeight="1" x14ac:dyDescent="0.2">
      <c r="A3851" s="154"/>
      <c r="B3851" s="215"/>
      <c r="C3851" s="160"/>
      <c r="D3851" s="156"/>
      <c r="E3851" s="157"/>
      <c r="F3851" s="155"/>
      <c r="G3851" s="161"/>
    </row>
    <row r="3852" spans="1:7" ht="16.5" customHeight="1" x14ac:dyDescent="0.2">
      <c r="A3852" s="603" t="s">
        <v>681</v>
      </c>
      <c r="B3852" s="604"/>
      <c r="C3852" s="605" t="s">
        <v>0</v>
      </c>
      <c r="D3852" s="607" t="s">
        <v>1703</v>
      </c>
      <c r="E3852" s="607" t="s">
        <v>1715</v>
      </c>
      <c r="F3852" s="609" t="s">
        <v>1054</v>
      </c>
      <c r="G3852" s="611" t="s">
        <v>34</v>
      </c>
    </row>
    <row r="3853" spans="1:7" ht="16.5" customHeight="1" x14ac:dyDescent="0.2">
      <c r="A3853" s="163" t="s">
        <v>682</v>
      </c>
      <c r="B3853" s="164" t="s">
        <v>683</v>
      </c>
      <c r="C3853" s="606"/>
      <c r="D3853" s="608"/>
      <c r="E3853" s="608"/>
      <c r="F3853" s="610"/>
      <c r="G3853" s="612"/>
    </row>
    <row r="3854" spans="1:7" ht="16.5" customHeight="1" x14ac:dyDescent="0.2">
      <c r="A3854" s="165"/>
      <c r="B3854" s="160"/>
      <c r="C3854" s="167" t="s">
        <v>1704</v>
      </c>
      <c r="D3854" s="157"/>
      <c r="E3854" s="157"/>
      <c r="F3854" s="160"/>
      <c r="G3854" s="168"/>
    </row>
    <row r="3855" spans="1:7" ht="16.5" customHeight="1" x14ac:dyDescent="0.2">
      <c r="A3855" s="578" t="s">
        <v>1806</v>
      </c>
      <c r="B3855" s="418" t="str">
        <f t="shared" ref="B3855:B3864" si="409">IF(A3855=0,0,VLOOKUP(A3855,Tabla_Indices,2,FALSE))</f>
        <v>Equipo - Amortización de equipo</v>
      </c>
      <c r="C3855" s="424" t="s">
        <v>1821</v>
      </c>
      <c r="D3855" s="579">
        <f>C_Amortización_Equipo</f>
        <v>0</v>
      </c>
      <c r="E3855" s="472"/>
      <c r="F3855" s="468">
        <f>IF(C3855="",0,D3850)</f>
        <v>0</v>
      </c>
      <c r="G3855" s="426">
        <f>IF(F3855=0,0,ROUND(E3855/F3855,2))</f>
        <v>0</v>
      </c>
    </row>
    <row r="3856" spans="1:7" ht="16.5" customHeight="1" x14ac:dyDescent="0.2">
      <c r="A3856" s="578" t="s">
        <v>1806</v>
      </c>
      <c r="B3856" s="418" t="str">
        <f t="shared" si="409"/>
        <v>Equipo - Amortización de equipo</v>
      </c>
      <c r="C3856" s="424" t="s">
        <v>1811</v>
      </c>
      <c r="D3856" s="579">
        <f>C_Interés_Equipo</f>
        <v>0</v>
      </c>
      <c r="E3856" s="472"/>
      <c r="F3856" s="468">
        <f>IF(C3856="",0,D3850)</f>
        <v>0</v>
      </c>
      <c r="G3856" s="426">
        <f t="shared" ref="G3856:G3864" si="410">IF(F3856=0,0,ROUND(E3856/F3856,2))</f>
        <v>0</v>
      </c>
    </row>
    <row r="3857" spans="1:7" ht="16.5" customHeight="1" x14ac:dyDescent="0.2">
      <c r="A3857" s="578" t="s">
        <v>1807</v>
      </c>
      <c r="B3857" s="418" t="str">
        <f t="shared" si="409"/>
        <v xml:space="preserve">Accesorios y repuestos para máquinas de uso especial                 </v>
      </c>
      <c r="C3857" s="428" t="s">
        <v>1721</v>
      </c>
      <c r="D3857" s="579">
        <f>C_Reparaciones_Repuestos_Equipos</f>
        <v>0</v>
      </c>
      <c r="E3857" s="472"/>
      <c r="F3857" s="468">
        <f>IF(C3857="",0,D3850)</f>
        <v>0</v>
      </c>
      <c r="G3857" s="426">
        <f t="shared" si="410"/>
        <v>0</v>
      </c>
    </row>
    <row r="3858" spans="1:7" ht="16.5" customHeight="1" x14ac:dyDescent="0.2">
      <c r="A3858" s="578" t="s">
        <v>1809</v>
      </c>
      <c r="B3858" s="418" t="str">
        <f t="shared" si="409"/>
        <v xml:space="preserve">Gas oil                                                                </v>
      </c>
      <c r="C3858" s="428" t="s">
        <v>982</v>
      </c>
      <c r="D3858" s="579">
        <f>C_Combustible_Equipos</f>
        <v>0</v>
      </c>
      <c r="E3858" s="472"/>
      <c r="F3858" s="468">
        <f>IF(C3858="",0,D3850)</f>
        <v>0</v>
      </c>
      <c r="G3858" s="426">
        <f t="shared" si="410"/>
        <v>0</v>
      </c>
    </row>
    <row r="3859" spans="1:7" ht="16.5" customHeight="1" x14ac:dyDescent="0.2">
      <c r="A3859" s="578" t="s">
        <v>1810</v>
      </c>
      <c r="B3859" s="418" t="str">
        <f t="shared" si="409"/>
        <v xml:space="preserve">Aceites lubricantes                                                    </v>
      </c>
      <c r="C3859" s="428" t="s">
        <v>1808</v>
      </c>
      <c r="D3859" s="579">
        <f>C_Lubricantes_Equipos</f>
        <v>0</v>
      </c>
      <c r="E3859" s="472"/>
      <c r="F3859" s="468">
        <f>IF(C3859="",0,D3850)</f>
        <v>0</v>
      </c>
      <c r="G3859" s="426">
        <f t="shared" si="410"/>
        <v>0</v>
      </c>
    </row>
    <row r="3860" spans="1:7" ht="16.5" customHeight="1" x14ac:dyDescent="0.2">
      <c r="A3860" s="578"/>
      <c r="B3860" s="418">
        <f t="shared" si="409"/>
        <v>0</v>
      </c>
      <c r="C3860" s="428"/>
      <c r="D3860" s="471"/>
      <c r="E3860" s="430"/>
      <c r="F3860" s="468">
        <f>IF(C3860="",0,D3850)</f>
        <v>0</v>
      </c>
      <c r="G3860" s="426">
        <f t="shared" si="410"/>
        <v>0</v>
      </c>
    </row>
    <row r="3861" spans="1:7" ht="16.5" customHeight="1" x14ac:dyDescent="0.2">
      <c r="A3861" s="578"/>
      <c r="B3861" s="418">
        <f t="shared" si="409"/>
        <v>0</v>
      </c>
      <c r="C3861" s="428"/>
      <c r="D3861" s="425"/>
      <c r="E3861" s="471"/>
      <c r="F3861" s="468">
        <f>IF(C3861="",0,D3850)</f>
        <v>0</v>
      </c>
      <c r="G3861" s="426">
        <f t="shared" si="410"/>
        <v>0</v>
      </c>
    </row>
    <row r="3862" spans="1:7" ht="16.5" customHeight="1" x14ac:dyDescent="0.2">
      <c r="A3862" s="578"/>
      <c r="B3862" s="418">
        <f t="shared" si="409"/>
        <v>0</v>
      </c>
      <c r="C3862" s="428"/>
      <c r="D3862" s="425"/>
      <c r="E3862" s="471"/>
      <c r="F3862" s="468">
        <f>IF(C3862="",0,D3850)</f>
        <v>0</v>
      </c>
      <c r="G3862" s="426">
        <f t="shared" si="410"/>
        <v>0</v>
      </c>
    </row>
    <row r="3863" spans="1:7" ht="16.5" customHeight="1" x14ac:dyDescent="0.2">
      <c r="A3863" s="578"/>
      <c r="B3863" s="418">
        <f t="shared" si="409"/>
        <v>0</v>
      </c>
      <c r="C3863" s="428"/>
      <c r="D3863" s="425"/>
      <c r="E3863" s="429"/>
      <c r="F3863" s="468">
        <f>IF(C3863="",0,D3850)</f>
        <v>0</v>
      </c>
      <c r="G3863" s="426">
        <f t="shared" si="410"/>
        <v>0</v>
      </c>
    </row>
    <row r="3864" spans="1:7" ht="16.5" customHeight="1" x14ac:dyDescent="0.2">
      <c r="A3864" s="578"/>
      <c r="B3864" s="418">
        <f t="shared" si="409"/>
        <v>0</v>
      </c>
      <c r="C3864" s="424"/>
      <c r="D3864" s="425"/>
      <c r="E3864" s="429"/>
      <c r="F3864" s="468">
        <f>IF(C3864="",0,D3850)</f>
        <v>0</v>
      </c>
      <c r="G3864" s="426">
        <f t="shared" si="410"/>
        <v>0</v>
      </c>
    </row>
    <row r="3865" spans="1:7" ht="16.5" customHeight="1" x14ac:dyDescent="0.2">
      <c r="A3865" s="169"/>
      <c r="B3865" s="156"/>
      <c r="C3865" s="160"/>
      <c r="D3865" s="156"/>
      <c r="E3865" s="157"/>
      <c r="F3865" s="166" t="s">
        <v>35</v>
      </c>
      <c r="G3865" s="431">
        <f>SUBTOTAL(9,G3855:G3864)</f>
        <v>0</v>
      </c>
    </row>
    <row r="3866" spans="1:7" ht="16.5" customHeight="1" x14ac:dyDescent="0.2">
      <c r="A3866" s="165"/>
      <c r="B3866" s="160"/>
      <c r="C3866" s="167" t="s">
        <v>821</v>
      </c>
      <c r="D3866" s="156"/>
      <c r="E3866" s="157"/>
      <c r="F3866" s="158"/>
      <c r="G3866" s="168"/>
    </row>
    <row r="3867" spans="1:7" ht="16.5" customHeight="1" x14ac:dyDescent="0.2">
      <c r="A3867" s="603" t="s">
        <v>681</v>
      </c>
      <c r="B3867" s="604"/>
      <c r="C3867" s="605" t="s">
        <v>0</v>
      </c>
      <c r="D3867" s="607" t="s">
        <v>32</v>
      </c>
      <c r="E3867" s="607" t="s">
        <v>1715</v>
      </c>
      <c r="F3867" s="609" t="s">
        <v>1054</v>
      </c>
      <c r="G3867" s="611" t="s">
        <v>34</v>
      </c>
    </row>
    <row r="3868" spans="1:7" ht="16.5" customHeight="1" x14ac:dyDescent="0.2">
      <c r="A3868" s="163" t="s">
        <v>682</v>
      </c>
      <c r="B3868" s="164" t="s">
        <v>683</v>
      </c>
      <c r="C3868" s="606"/>
      <c r="D3868" s="608"/>
      <c r="E3868" s="608"/>
      <c r="F3868" s="610"/>
      <c r="G3868" s="612"/>
    </row>
    <row r="3869" spans="1:7" ht="16.5" customHeight="1" x14ac:dyDescent="0.2">
      <c r="A3869" s="423" t="s">
        <v>1822</v>
      </c>
      <c r="B3869" s="418" t="str">
        <f t="shared" ref="B3869:B3875" si="411">IF(A3869=0,0,VLOOKUP(A3869,Tabla_Indices,2,FALSE))</f>
        <v>Oficial Especializado</v>
      </c>
      <c r="C3869" s="427" t="s">
        <v>1723</v>
      </c>
      <c r="D3869" s="425"/>
      <c r="E3869" s="429"/>
      <c r="F3869" s="419">
        <f>D3850</f>
        <v>0</v>
      </c>
      <c r="G3869" s="432">
        <f>IF(F3869=0,0,ROUND(D3869*E3869/F3869,2))</f>
        <v>0</v>
      </c>
    </row>
    <row r="3870" spans="1:7" ht="16.5" customHeight="1" x14ac:dyDescent="0.2">
      <c r="A3870" s="423" t="s">
        <v>1823</v>
      </c>
      <c r="B3870" s="418" t="str">
        <f t="shared" si="411"/>
        <v xml:space="preserve">Oficial </v>
      </c>
      <c r="C3870" s="424" t="s">
        <v>1724</v>
      </c>
      <c r="D3870" s="425"/>
      <c r="E3870" s="429"/>
      <c r="F3870" s="419">
        <f>D3850</f>
        <v>0</v>
      </c>
      <c r="G3870" s="432">
        <f t="shared" ref="G3870:G3875" si="412">IF(F3870=0,0,ROUND(D3870*E3870/F3870,2))</f>
        <v>0</v>
      </c>
    </row>
    <row r="3871" spans="1:7" ht="16.5" customHeight="1" x14ac:dyDescent="0.2">
      <c r="A3871" s="423" t="s">
        <v>1824</v>
      </c>
      <c r="B3871" s="418" t="str">
        <f t="shared" si="411"/>
        <v>Ayudante</v>
      </c>
      <c r="C3871" s="424" t="s">
        <v>1725</v>
      </c>
      <c r="D3871" s="425"/>
      <c r="E3871" s="429"/>
      <c r="F3871" s="419">
        <f>D3850</f>
        <v>0</v>
      </c>
      <c r="G3871" s="432">
        <f t="shared" si="412"/>
        <v>0</v>
      </c>
    </row>
    <row r="3872" spans="1:7" ht="16.5" customHeight="1" x14ac:dyDescent="0.2">
      <c r="A3872" s="423" t="s">
        <v>1824</v>
      </c>
      <c r="B3872" s="418" t="str">
        <f t="shared" si="411"/>
        <v>Ayudante</v>
      </c>
      <c r="C3872" s="424" t="s">
        <v>825</v>
      </c>
      <c r="D3872" s="425"/>
      <c r="E3872" s="429"/>
      <c r="F3872" s="419">
        <f>D3850</f>
        <v>0</v>
      </c>
      <c r="G3872" s="432">
        <f t="shared" si="412"/>
        <v>0</v>
      </c>
    </row>
    <row r="3873" spans="1:7" ht="16.5" customHeight="1" x14ac:dyDescent="0.2">
      <c r="A3873" s="423"/>
      <c r="B3873" s="418">
        <f t="shared" si="411"/>
        <v>0</v>
      </c>
      <c r="C3873" s="424"/>
      <c r="D3873" s="425"/>
      <c r="E3873" s="429"/>
      <c r="F3873" s="419"/>
      <c r="G3873" s="432">
        <f t="shared" si="412"/>
        <v>0</v>
      </c>
    </row>
    <row r="3874" spans="1:7" ht="16.5" customHeight="1" x14ac:dyDescent="0.2">
      <c r="A3874" s="423" t="s">
        <v>1825</v>
      </c>
      <c r="B3874" s="418" t="str">
        <f t="shared" si="411"/>
        <v>Sereno</v>
      </c>
      <c r="C3874" s="424" t="s">
        <v>1726</v>
      </c>
      <c r="D3874" s="433"/>
      <c r="E3874" s="571"/>
      <c r="F3874" s="419">
        <f>D3850</f>
        <v>0</v>
      </c>
      <c r="G3874" s="432">
        <f t="shared" si="412"/>
        <v>0</v>
      </c>
    </row>
    <row r="3875" spans="1:7" ht="16.5" customHeight="1" x14ac:dyDescent="0.2">
      <c r="A3875" s="423"/>
      <c r="B3875" s="418">
        <f t="shared" si="411"/>
        <v>0</v>
      </c>
      <c r="C3875" s="418"/>
      <c r="D3875" s="469"/>
      <c r="E3875" s="419"/>
      <c r="F3875" s="419">
        <f>D3850</f>
        <v>0</v>
      </c>
      <c r="G3875" s="432">
        <f t="shared" si="412"/>
        <v>0</v>
      </c>
    </row>
    <row r="3876" spans="1:7" ht="16.5" customHeight="1" x14ac:dyDescent="0.2">
      <c r="A3876" s="169"/>
      <c r="B3876" s="156"/>
      <c r="C3876" s="160"/>
      <c r="D3876" s="156"/>
      <c r="E3876" s="157"/>
      <c r="F3876" s="166" t="s">
        <v>36</v>
      </c>
      <c r="G3876" s="434">
        <f>SUBTOTAL(9,G3869:G3875)</f>
        <v>0</v>
      </c>
    </row>
    <row r="3877" spans="1:7" ht="16.5" customHeight="1" x14ac:dyDescent="0.2">
      <c r="A3877" s="165"/>
      <c r="B3877" s="160"/>
      <c r="C3877" s="167" t="s">
        <v>1705</v>
      </c>
      <c r="D3877" s="156"/>
      <c r="E3877" s="157"/>
      <c r="F3877" s="158"/>
      <c r="G3877" s="168"/>
    </row>
    <row r="3878" spans="1:7" ht="16.5" customHeight="1" x14ac:dyDescent="0.2">
      <c r="A3878" s="603" t="s">
        <v>681</v>
      </c>
      <c r="B3878" s="604"/>
      <c r="C3878" s="605" t="s">
        <v>0</v>
      </c>
      <c r="D3878" s="605" t="s">
        <v>31</v>
      </c>
      <c r="E3878" s="607" t="s">
        <v>32</v>
      </c>
      <c r="F3878" s="609" t="s">
        <v>33</v>
      </c>
      <c r="G3878" s="611" t="s">
        <v>34</v>
      </c>
    </row>
    <row r="3879" spans="1:7" ht="16.5" customHeight="1" x14ac:dyDescent="0.2">
      <c r="A3879" s="163" t="s">
        <v>682</v>
      </c>
      <c r="B3879" s="164" t="s">
        <v>683</v>
      </c>
      <c r="C3879" s="606"/>
      <c r="D3879" s="606"/>
      <c r="E3879" s="608"/>
      <c r="F3879" s="610"/>
      <c r="G3879" s="612"/>
    </row>
    <row r="3880" spans="1:7" ht="16.5" customHeight="1" x14ac:dyDescent="0.2">
      <c r="A3880" s="423"/>
      <c r="B3880" s="418">
        <f t="shared" ref="B3880:B3890" si="413">IF(A3880=0,0,VLOOKUP(A3880,Tabla_Indices,2,FALSE))</f>
        <v>0</v>
      </c>
      <c r="C3880" s="424"/>
      <c r="D3880" s="425"/>
      <c r="E3880" s="429"/>
      <c r="F3880" s="430"/>
      <c r="G3880" s="432">
        <f>ROUND(E3880*F3880,2)</f>
        <v>0</v>
      </c>
    </row>
    <row r="3881" spans="1:7" ht="16.5" customHeight="1" x14ac:dyDescent="0.2">
      <c r="A3881" s="423"/>
      <c r="B3881" s="418">
        <f t="shared" si="413"/>
        <v>0</v>
      </c>
      <c r="C3881" s="424"/>
      <c r="D3881" s="425"/>
      <c r="E3881" s="429"/>
      <c r="F3881" s="430"/>
      <c r="G3881" s="432">
        <f t="shared" ref="G3881:G3890" si="414">ROUND(E3881*F3881,2)</f>
        <v>0</v>
      </c>
    </row>
    <row r="3882" spans="1:7" ht="16.5" customHeight="1" x14ac:dyDescent="0.2">
      <c r="A3882" s="423"/>
      <c r="B3882" s="418">
        <f t="shared" si="413"/>
        <v>0</v>
      </c>
      <c r="C3882" s="424"/>
      <c r="D3882" s="425"/>
      <c r="E3882" s="429"/>
      <c r="F3882" s="430"/>
      <c r="G3882" s="432">
        <f t="shared" si="414"/>
        <v>0</v>
      </c>
    </row>
    <row r="3883" spans="1:7" ht="16.5" customHeight="1" x14ac:dyDescent="0.2">
      <c r="A3883" s="423"/>
      <c r="B3883" s="418">
        <f t="shared" si="413"/>
        <v>0</v>
      </c>
      <c r="C3883" s="424"/>
      <c r="D3883" s="425"/>
      <c r="E3883" s="429"/>
      <c r="F3883" s="430"/>
      <c r="G3883" s="432">
        <f t="shared" si="414"/>
        <v>0</v>
      </c>
    </row>
    <row r="3884" spans="1:7" ht="16.5" customHeight="1" x14ac:dyDescent="0.2">
      <c r="A3884" s="423"/>
      <c r="B3884" s="418">
        <f t="shared" si="413"/>
        <v>0</v>
      </c>
      <c r="C3884" s="424"/>
      <c r="D3884" s="425"/>
      <c r="E3884" s="429"/>
      <c r="F3884" s="430"/>
      <c r="G3884" s="432">
        <f t="shared" si="414"/>
        <v>0</v>
      </c>
    </row>
    <row r="3885" spans="1:7" ht="16.5" customHeight="1" x14ac:dyDescent="0.2">
      <c r="A3885" s="423"/>
      <c r="B3885" s="418">
        <f t="shared" si="413"/>
        <v>0</v>
      </c>
      <c r="C3885" s="424"/>
      <c r="D3885" s="425"/>
      <c r="E3885" s="435"/>
      <c r="F3885" s="430"/>
      <c r="G3885" s="432">
        <f t="shared" si="414"/>
        <v>0</v>
      </c>
    </row>
    <row r="3886" spans="1:7" ht="16.5" customHeight="1" x14ac:dyDescent="0.2">
      <c r="A3886" s="423"/>
      <c r="B3886" s="418">
        <f t="shared" si="413"/>
        <v>0</v>
      </c>
      <c r="C3886" s="424"/>
      <c r="D3886" s="425"/>
      <c r="E3886" s="429"/>
      <c r="F3886" s="430"/>
      <c r="G3886" s="432">
        <f t="shared" si="414"/>
        <v>0</v>
      </c>
    </row>
    <row r="3887" spans="1:7" ht="16.5" customHeight="1" x14ac:dyDescent="0.2">
      <c r="A3887" s="423"/>
      <c r="B3887" s="418">
        <f t="shared" si="413"/>
        <v>0</v>
      </c>
      <c r="C3887" s="424"/>
      <c r="D3887" s="425"/>
      <c r="E3887" s="429"/>
      <c r="F3887" s="430"/>
      <c r="G3887" s="432">
        <f t="shared" si="414"/>
        <v>0</v>
      </c>
    </row>
    <row r="3888" spans="1:7" ht="16.5" customHeight="1" x14ac:dyDescent="0.2">
      <c r="A3888" s="423"/>
      <c r="B3888" s="418">
        <f t="shared" si="413"/>
        <v>0</v>
      </c>
      <c r="C3888" s="424"/>
      <c r="D3888" s="425"/>
      <c r="E3888" s="429"/>
      <c r="F3888" s="430"/>
      <c r="G3888" s="432">
        <f t="shared" si="414"/>
        <v>0</v>
      </c>
    </row>
    <row r="3889" spans="1:7" ht="16.5" customHeight="1" x14ac:dyDescent="0.2">
      <c r="A3889" s="423"/>
      <c r="B3889" s="418">
        <f t="shared" si="413"/>
        <v>0</v>
      </c>
      <c r="C3889" s="424"/>
      <c r="D3889" s="425"/>
      <c r="E3889" s="429"/>
      <c r="F3889" s="430"/>
      <c r="G3889" s="432">
        <f t="shared" si="414"/>
        <v>0</v>
      </c>
    </row>
    <row r="3890" spans="1:7" ht="16.5" customHeight="1" x14ac:dyDescent="0.2">
      <c r="A3890" s="423"/>
      <c r="B3890" s="418">
        <f t="shared" si="413"/>
        <v>0</v>
      </c>
      <c r="C3890" s="424"/>
      <c r="D3890" s="425"/>
      <c r="E3890" s="429"/>
      <c r="F3890" s="430"/>
      <c r="G3890" s="432">
        <f t="shared" si="414"/>
        <v>0</v>
      </c>
    </row>
    <row r="3891" spans="1:7" ht="16.5" customHeight="1" x14ac:dyDescent="0.2">
      <c r="A3891" s="165"/>
      <c r="B3891" s="160"/>
      <c r="C3891" s="160"/>
      <c r="D3891" s="156"/>
      <c r="E3891" s="157"/>
      <c r="F3891" s="166" t="s">
        <v>37</v>
      </c>
      <c r="G3891" s="436">
        <f>SUBTOTAL(9,G3880:G3890)</f>
        <v>0</v>
      </c>
    </row>
    <row r="3892" spans="1:7" ht="16.5" customHeight="1" x14ac:dyDescent="0.2">
      <c r="A3892" s="165"/>
      <c r="B3892" s="160"/>
      <c r="C3892" s="167" t="s">
        <v>1706</v>
      </c>
      <c r="D3892" s="156"/>
      <c r="E3892" s="157"/>
      <c r="F3892" s="158"/>
      <c r="G3892" s="168"/>
    </row>
    <row r="3893" spans="1:7" ht="16.5" customHeight="1" x14ac:dyDescent="0.2">
      <c r="A3893" s="603" t="s">
        <v>681</v>
      </c>
      <c r="B3893" s="604"/>
      <c r="C3893" s="605" t="s">
        <v>0</v>
      </c>
      <c r="D3893" s="605" t="s">
        <v>31</v>
      </c>
      <c r="E3893" s="607" t="s">
        <v>32</v>
      </c>
      <c r="F3893" s="609" t="s">
        <v>33</v>
      </c>
      <c r="G3893" s="611" t="s">
        <v>34</v>
      </c>
    </row>
    <row r="3894" spans="1:7" ht="16.5" customHeight="1" x14ac:dyDescent="0.2">
      <c r="A3894" s="163" t="s">
        <v>682</v>
      </c>
      <c r="B3894" s="164" t="s">
        <v>683</v>
      </c>
      <c r="C3894" s="606"/>
      <c r="D3894" s="606"/>
      <c r="E3894" s="608"/>
      <c r="F3894" s="610"/>
      <c r="G3894" s="612"/>
    </row>
    <row r="3895" spans="1:7" ht="16.5" customHeight="1" x14ac:dyDescent="0.2">
      <c r="A3895" s="423"/>
      <c r="B3895" s="418">
        <f>IF(A3895=0,0,VLOOKUP(A3895,Tabla_Indices,2,FALSE))</f>
        <v>0</v>
      </c>
      <c r="C3895" s="424"/>
      <c r="D3895" s="425"/>
      <c r="E3895" s="429"/>
      <c r="F3895" s="430"/>
      <c r="G3895" s="432">
        <f>ROUND(E3895*F3895,2)</f>
        <v>0</v>
      </c>
    </row>
    <row r="3896" spans="1:7" ht="16.5" customHeight="1" x14ac:dyDescent="0.2">
      <c r="A3896" s="423"/>
      <c r="B3896" s="418">
        <f>IF(A3896=0,0,VLOOKUP(A3896,Tabla_Indices,2,FALSE))</f>
        <v>0</v>
      </c>
      <c r="C3896" s="424"/>
      <c r="D3896" s="425"/>
      <c r="E3896" s="435"/>
      <c r="F3896" s="430"/>
      <c r="G3896" s="432">
        <f t="shared" ref="G3896" si="415">ROUND(E3896*F3896,2)</f>
        <v>0</v>
      </c>
    </row>
    <row r="3897" spans="1:7" ht="16.5" customHeight="1" x14ac:dyDescent="0.2">
      <c r="A3897" s="165"/>
      <c r="B3897" s="160"/>
      <c r="C3897" s="160"/>
      <c r="D3897" s="156"/>
      <c r="E3897" s="157"/>
      <c r="F3897" s="166" t="s">
        <v>1707</v>
      </c>
      <c r="G3897" s="436">
        <f>SUBTOTAL(9,G3895:G3896)</f>
        <v>0</v>
      </c>
    </row>
    <row r="3898" spans="1:7" ht="16.5" customHeight="1" thickBot="1" x14ac:dyDescent="0.25">
      <c r="A3898" s="170"/>
      <c r="B3898" s="171"/>
      <c r="C3898" s="172"/>
      <c r="D3898" s="171"/>
      <c r="E3898" s="173"/>
      <c r="F3898" s="174"/>
      <c r="G3898" s="175"/>
    </row>
    <row r="3899" spans="1:7" ht="16.5" customHeight="1" thickBot="1" x14ac:dyDescent="0.25">
      <c r="A3899" s="202">
        <f>B3832</f>
        <v>52</v>
      </c>
      <c r="B3899" s="201">
        <f>C3832</f>
        <v>0</v>
      </c>
      <c r="C3899" s="225"/>
      <c r="D3899" s="225" t="s">
        <v>38</v>
      </c>
      <c r="E3899" s="226"/>
      <c r="F3899" s="437" t="str">
        <f>CONCATENATE("$/",G3832)</f>
        <v>$/0</v>
      </c>
      <c r="G3899" s="438">
        <f>SUBTOTAL(9,G3855:G3898)</f>
        <v>0</v>
      </c>
    </row>
    <row r="3900" spans="1:7" ht="16.5" customHeight="1" thickTop="1" thickBot="1" x14ac:dyDescent="0.25"/>
    <row r="3901" spans="1:7" ht="16.5" customHeight="1" thickTop="1" x14ac:dyDescent="0.2">
      <c r="A3901" s="613" t="s">
        <v>40</v>
      </c>
      <c r="B3901" s="614"/>
      <c r="C3901" s="614"/>
      <c r="D3901" s="614"/>
      <c r="E3901" s="614"/>
      <c r="F3901" s="614"/>
      <c r="G3901" s="615"/>
    </row>
    <row r="3902" spans="1:7" ht="16.5" customHeight="1" x14ac:dyDescent="0.2">
      <c r="A3902" s="146" t="s">
        <v>819</v>
      </c>
      <c r="B3902" s="147" t="str">
        <f>Comitente</f>
        <v>DIRECCIÓN PROVINCIAL DE VIALIDAD</v>
      </c>
      <c r="C3902" s="148"/>
      <c r="D3902" s="223"/>
      <c r="E3902" s="223"/>
      <c r="F3902" s="150"/>
      <c r="G3902" s="151"/>
    </row>
    <row r="3903" spans="1:7" ht="16.5" customHeight="1" x14ac:dyDescent="0.2">
      <c r="A3903" s="146" t="s">
        <v>820</v>
      </c>
      <c r="B3903" s="147">
        <f>Contratista</f>
        <v>0</v>
      </c>
      <c r="C3903" s="152"/>
      <c r="D3903" s="152"/>
      <c r="E3903" s="152"/>
      <c r="F3903" s="147"/>
      <c r="G3903" s="153"/>
    </row>
    <row r="3904" spans="1:7" ht="16.5" customHeight="1" x14ac:dyDescent="0.2">
      <c r="A3904" s="146" t="s">
        <v>28</v>
      </c>
      <c r="B3904" s="147">
        <f>Obra</f>
        <v>0</v>
      </c>
      <c r="C3904" s="152"/>
      <c r="D3904" s="152"/>
      <c r="E3904" s="152"/>
      <c r="F3904" s="147" t="s">
        <v>41</v>
      </c>
      <c r="G3904" s="153">
        <f>Fecha_Base</f>
        <v>0</v>
      </c>
    </row>
    <row r="3905" spans="1:7" ht="16.5" customHeight="1" x14ac:dyDescent="0.2">
      <c r="A3905" s="154" t="s">
        <v>818</v>
      </c>
      <c r="B3905" s="155">
        <f>Ubicación</f>
        <v>0</v>
      </c>
      <c r="C3905" s="155"/>
      <c r="D3905" s="156"/>
      <c r="E3905" s="157"/>
      <c r="F3905" s="158"/>
      <c r="G3905" s="159"/>
    </row>
    <row r="3906" spans="1:7" ht="16.5" customHeight="1" x14ac:dyDescent="0.2">
      <c r="A3906" s="154" t="s">
        <v>42</v>
      </c>
      <c r="B3906" s="470"/>
      <c r="C3906" s="160" t="str">
        <f>IF(B3906="","",VLOOKUP(B3906,Tabla_CyP,2,FALSE))</f>
        <v/>
      </c>
      <c r="E3906" s="157"/>
      <c r="F3906" s="158"/>
      <c r="G3906" s="159"/>
    </row>
    <row r="3907" spans="1:7" ht="16.5" customHeight="1" x14ac:dyDescent="0.2">
      <c r="A3907" s="154" t="s">
        <v>29</v>
      </c>
      <c r="B3907" s="570">
        <v>53</v>
      </c>
      <c r="C3907" s="160">
        <f>IF(B3907=0,"",VLOOKUP(B3907,Tabla_CyP,2,FALSE))</f>
        <v>0</v>
      </c>
      <c r="D3907" s="156"/>
      <c r="E3907" s="157"/>
      <c r="F3907" s="155" t="s">
        <v>30</v>
      </c>
      <c r="G3907" s="161">
        <f>IF(B3907=0,"",VLOOKUP(B3907,Tabla_CyP,4,FALSE))</f>
        <v>0</v>
      </c>
    </row>
    <row r="3908" spans="1:7" ht="16.5" customHeight="1" x14ac:dyDescent="0.2">
      <c r="A3908" s="154"/>
      <c r="B3908" s="155"/>
      <c r="C3908" s="160"/>
      <c r="D3908" s="156"/>
      <c r="E3908" s="157"/>
      <c r="F3908" s="160"/>
      <c r="G3908" s="162"/>
    </row>
    <row r="3909" spans="1:7" ht="16.5" customHeight="1" x14ac:dyDescent="0.2">
      <c r="A3909" s="412"/>
      <c r="B3909" s="149"/>
      <c r="C3909" s="413" t="s">
        <v>1695</v>
      </c>
      <c r="D3909" s="149"/>
      <c r="E3909" s="149"/>
      <c r="F3909" s="149"/>
      <c r="G3909" s="414"/>
    </row>
    <row r="3910" spans="1:7" ht="16.5" customHeight="1" x14ac:dyDescent="0.2">
      <c r="A3910" s="154"/>
      <c r="B3910" s="215"/>
      <c r="C3910" s="160"/>
      <c r="D3910" s="156"/>
      <c r="E3910" s="157"/>
      <c r="F3910" s="155"/>
      <c r="G3910" s="161"/>
    </row>
    <row r="3911" spans="1:7" ht="16.5" customHeight="1" x14ac:dyDescent="0.2">
      <c r="A3911" s="154"/>
      <c r="B3911" s="215"/>
      <c r="C3911" s="415" t="s">
        <v>1696</v>
      </c>
      <c r="D3911" s="416" t="s">
        <v>32</v>
      </c>
      <c r="E3911" s="416" t="s">
        <v>1697</v>
      </c>
      <c r="F3911" s="416" t="s">
        <v>1698</v>
      </c>
      <c r="G3911" s="417" t="s">
        <v>1699</v>
      </c>
    </row>
    <row r="3912" spans="1:7" ht="16.5" customHeight="1" x14ac:dyDescent="0.2">
      <c r="A3912" s="154"/>
      <c r="B3912" s="215"/>
      <c r="C3912" s="424"/>
      <c r="D3912" s="429"/>
      <c r="E3912" s="467"/>
      <c r="F3912" s="430"/>
      <c r="G3912" s="420">
        <f>ROUND(D3912*F3912,2)</f>
        <v>0</v>
      </c>
    </row>
    <row r="3913" spans="1:7" ht="16.5" customHeight="1" x14ac:dyDescent="0.2">
      <c r="A3913" s="154"/>
      <c r="B3913" s="215"/>
      <c r="C3913" s="424"/>
      <c r="D3913" s="429"/>
      <c r="E3913" s="467"/>
      <c r="F3913" s="430"/>
      <c r="G3913" s="420">
        <f>ROUND(D3913*F3913,2)</f>
        <v>0</v>
      </c>
    </row>
    <row r="3914" spans="1:7" ht="16.5" customHeight="1" x14ac:dyDescent="0.2">
      <c r="A3914" s="154"/>
      <c r="B3914" s="215"/>
      <c r="C3914" s="424"/>
      <c r="D3914" s="429"/>
      <c r="E3914" s="467"/>
      <c r="F3914" s="430"/>
      <c r="G3914" s="420">
        <f>ROUND(D3914*F3914,2)</f>
        <v>0</v>
      </c>
    </row>
    <row r="3915" spans="1:7" ht="16.5" customHeight="1" x14ac:dyDescent="0.2">
      <c r="A3915" s="154"/>
      <c r="B3915" s="215"/>
      <c r="C3915" s="424"/>
      <c r="D3915" s="429"/>
      <c r="E3915" s="467"/>
      <c r="F3915" s="430"/>
      <c r="G3915" s="420">
        <f>ROUND(D3915*F3915,2)</f>
        <v>0</v>
      </c>
    </row>
    <row r="3916" spans="1:7" ht="16.5" customHeight="1" x14ac:dyDescent="0.2">
      <c r="A3916" s="154"/>
      <c r="B3916" s="215"/>
      <c r="C3916" s="424"/>
      <c r="D3916" s="429"/>
      <c r="E3916" s="467"/>
      <c r="F3916" s="430"/>
      <c r="G3916" s="420">
        <f t="shared" ref="G3916:G3921" si="416">ROUND(D3916*F3916,2)</f>
        <v>0</v>
      </c>
    </row>
    <row r="3917" spans="1:7" ht="16.5" customHeight="1" x14ac:dyDescent="0.2">
      <c r="A3917" s="154"/>
      <c r="B3917" s="215"/>
      <c r="C3917" s="424"/>
      <c r="D3917" s="429"/>
      <c r="E3917" s="467"/>
      <c r="F3917" s="430"/>
      <c r="G3917" s="420">
        <f t="shared" si="416"/>
        <v>0</v>
      </c>
    </row>
    <row r="3918" spans="1:7" ht="16.5" customHeight="1" x14ac:dyDescent="0.2">
      <c r="A3918" s="154"/>
      <c r="B3918" s="215"/>
      <c r="C3918" s="424"/>
      <c r="D3918" s="429"/>
      <c r="E3918" s="467"/>
      <c r="F3918" s="430"/>
      <c r="G3918" s="420">
        <f t="shared" si="416"/>
        <v>0</v>
      </c>
    </row>
    <row r="3919" spans="1:7" ht="16.5" customHeight="1" x14ac:dyDescent="0.2">
      <c r="A3919" s="154"/>
      <c r="B3919" s="215"/>
      <c r="C3919" s="424"/>
      <c r="D3919" s="429"/>
      <c r="E3919" s="467"/>
      <c r="F3919" s="430"/>
      <c r="G3919" s="420">
        <f t="shared" si="416"/>
        <v>0</v>
      </c>
    </row>
    <row r="3920" spans="1:7" ht="16.5" customHeight="1" x14ac:dyDescent="0.2">
      <c r="A3920" s="154"/>
      <c r="B3920" s="215"/>
      <c r="C3920" s="424"/>
      <c r="D3920" s="429"/>
      <c r="E3920" s="467"/>
      <c r="F3920" s="430"/>
      <c r="G3920" s="420">
        <f t="shared" si="416"/>
        <v>0</v>
      </c>
    </row>
    <row r="3921" spans="1:7" ht="16.5" customHeight="1" x14ac:dyDescent="0.2">
      <c r="A3921" s="154"/>
      <c r="B3921" s="215"/>
      <c r="C3921" s="424"/>
      <c r="D3921" s="429"/>
      <c r="E3921" s="467"/>
      <c r="F3921" s="430"/>
      <c r="G3921" s="420">
        <f t="shared" si="416"/>
        <v>0</v>
      </c>
    </row>
    <row r="3922" spans="1:7" ht="16.5" customHeight="1" thickBot="1" x14ac:dyDescent="0.25">
      <c r="A3922" s="154"/>
      <c r="B3922" s="215"/>
      <c r="C3922" s="160"/>
      <c r="E3922" s="222"/>
      <c r="F3922" s="155"/>
      <c r="G3922" s="161"/>
    </row>
    <row r="3923" spans="1:7" ht="16.5" customHeight="1" thickBot="1" x14ac:dyDescent="0.25">
      <c r="A3923" s="154"/>
      <c r="C3923" s="421" t="s">
        <v>1700</v>
      </c>
      <c r="E3923" s="222">
        <f>SUMPRODUCT(D3912:D3921,E3912:E3921)</f>
        <v>0</v>
      </c>
      <c r="F3923" s="155" t="s">
        <v>1701</v>
      </c>
      <c r="G3923" s="422">
        <f>SUM(G3912:G3921)</f>
        <v>0</v>
      </c>
    </row>
    <row r="3924" spans="1:7" ht="16.5" customHeight="1" x14ac:dyDescent="0.2">
      <c r="A3924" s="154"/>
      <c r="B3924" s="215"/>
      <c r="C3924" s="421"/>
      <c r="D3924" s="222"/>
      <c r="E3924" s="157"/>
      <c r="F3924" s="155"/>
      <c r="G3924" s="224"/>
    </row>
    <row r="3925" spans="1:7" ht="16.5" customHeight="1" x14ac:dyDescent="0.2">
      <c r="A3925" s="154"/>
      <c r="B3925" s="215"/>
      <c r="C3925" s="155" t="s">
        <v>1702</v>
      </c>
      <c r="D3925" s="425"/>
      <c r="E3925" s="559" t="str">
        <f>CONCATENATE(G3907,"/día")</f>
        <v>0/día</v>
      </c>
      <c r="F3925" s="155"/>
      <c r="G3925" s="161"/>
    </row>
    <row r="3926" spans="1:7" ht="16.5" customHeight="1" x14ac:dyDescent="0.2">
      <c r="A3926" s="154"/>
      <c r="B3926" s="215"/>
      <c r="C3926" s="160"/>
      <c r="D3926" s="156"/>
      <c r="E3926" s="157"/>
      <c r="F3926" s="155"/>
      <c r="G3926" s="161"/>
    </row>
    <row r="3927" spans="1:7" ht="16.5" customHeight="1" x14ac:dyDescent="0.2">
      <c r="A3927" s="603" t="s">
        <v>681</v>
      </c>
      <c r="B3927" s="604"/>
      <c r="C3927" s="605" t="s">
        <v>0</v>
      </c>
      <c r="D3927" s="607" t="s">
        <v>1703</v>
      </c>
      <c r="E3927" s="607" t="s">
        <v>1715</v>
      </c>
      <c r="F3927" s="609" t="s">
        <v>1054</v>
      </c>
      <c r="G3927" s="611" t="s">
        <v>34</v>
      </c>
    </row>
    <row r="3928" spans="1:7" ht="16.5" customHeight="1" x14ac:dyDescent="0.2">
      <c r="A3928" s="163" t="s">
        <v>682</v>
      </c>
      <c r="B3928" s="164" t="s">
        <v>683</v>
      </c>
      <c r="C3928" s="606"/>
      <c r="D3928" s="608"/>
      <c r="E3928" s="608"/>
      <c r="F3928" s="610"/>
      <c r="G3928" s="612"/>
    </row>
    <row r="3929" spans="1:7" ht="16.5" customHeight="1" x14ac:dyDescent="0.2">
      <c r="A3929" s="165"/>
      <c r="B3929" s="160"/>
      <c r="C3929" s="167" t="s">
        <v>1704</v>
      </c>
      <c r="D3929" s="157"/>
      <c r="E3929" s="157"/>
      <c r="F3929" s="160"/>
      <c r="G3929" s="168"/>
    </row>
    <row r="3930" spans="1:7" ht="16.5" customHeight="1" x14ac:dyDescent="0.2">
      <c r="A3930" s="578" t="s">
        <v>1806</v>
      </c>
      <c r="B3930" s="418" t="str">
        <f t="shared" ref="B3930:B3939" si="417">IF(A3930=0,0,VLOOKUP(A3930,Tabla_Indices,2,FALSE))</f>
        <v>Equipo - Amortización de equipo</v>
      </c>
      <c r="C3930" s="424" t="s">
        <v>1821</v>
      </c>
      <c r="D3930" s="579">
        <f>C_Amortización_Equipo</f>
        <v>0</v>
      </c>
      <c r="E3930" s="472"/>
      <c r="F3930" s="468">
        <f>IF(C3930="",0,D3925)</f>
        <v>0</v>
      </c>
      <c r="G3930" s="426">
        <f>IF(F3930=0,0,ROUND(E3930/F3930,2))</f>
        <v>0</v>
      </c>
    </row>
    <row r="3931" spans="1:7" ht="16.5" customHeight="1" x14ac:dyDescent="0.2">
      <c r="A3931" s="578" t="s">
        <v>1806</v>
      </c>
      <c r="B3931" s="418" t="str">
        <f t="shared" si="417"/>
        <v>Equipo - Amortización de equipo</v>
      </c>
      <c r="C3931" s="424" t="s">
        <v>1811</v>
      </c>
      <c r="D3931" s="579">
        <f>C_Interés_Equipo</f>
        <v>0</v>
      </c>
      <c r="E3931" s="472"/>
      <c r="F3931" s="468">
        <f>IF(C3931="",0,D3925)</f>
        <v>0</v>
      </c>
      <c r="G3931" s="426">
        <f t="shared" ref="G3931:G3939" si="418">IF(F3931=0,0,ROUND(E3931/F3931,2))</f>
        <v>0</v>
      </c>
    </row>
    <row r="3932" spans="1:7" ht="16.5" customHeight="1" x14ac:dyDescent="0.2">
      <c r="A3932" s="578" t="s">
        <v>1807</v>
      </c>
      <c r="B3932" s="418" t="str">
        <f t="shared" si="417"/>
        <v xml:space="preserve">Accesorios y repuestos para máquinas de uso especial                 </v>
      </c>
      <c r="C3932" s="428" t="s">
        <v>1721</v>
      </c>
      <c r="D3932" s="579">
        <f>C_Reparaciones_Repuestos_Equipos</f>
        <v>0</v>
      </c>
      <c r="E3932" s="472"/>
      <c r="F3932" s="468">
        <f>IF(C3932="",0,D3925)</f>
        <v>0</v>
      </c>
      <c r="G3932" s="426">
        <f t="shared" si="418"/>
        <v>0</v>
      </c>
    </row>
    <row r="3933" spans="1:7" ht="16.5" customHeight="1" x14ac:dyDescent="0.2">
      <c r="A3933" s="578" t="s">
        <v>1809</v>
      </c>
      <c r="B3933" s="418" t="str">
        <f t="shared" si="417"/>
        <v xml:space="preserve">Gas oil                                                                </v>
      </c>
      <c r="C3933" s="428" t="s">
        <v>982</v>
      </c>
      <c r="D3933" s="579">
        <f>C_Combustible_Equipos</f>
        <v>0</v>
      </c>
      <c r="E3933" s="472"/>
      <c r="F3933" s="468">
        <f>IF(C3933="",0,D3925)</f>
        <v>0</v>
      </c>
      <c r="G3933" s="426">
        <f t="shared" si="418"/>
        <v>0</v>
      </c>
    </row>
    <row r="3934" spans="1:7" ht="16.5" customHeight="1" x14ac:dyDescent="0.2">
      <c r="A3934" s="578" t="s">
        <v>1810</v>
      </c>
      <c r="B3934" s="418" t="str">
        <f t="shared" si="417"/>
        <v xml:space="preserve">Aceites lubricantes                                                    </v>
      </c>
      <c r="C3934" s="428" t="s">
        <v>1808</v>
      </c>
      <c r="D3934" s="579">
        <f>C_Lubricantes_Equipos</f>
        <v>0</v>
      </c>
      <c r="E3934" s="472"/>
      <c r="F3934" s="468">
        <f>IF(C3934="",0,D3925)</f>
        <v>0</v>
      </c>
      <c r="G3934" s="426">
        <f t="shared" si="418"/>
        <v>0</v>
      </c>
    </row>
    <row r="3935" spans="1:7" ht="16.5" customHeight="1" x14ac:dyDescent="0.2">
      <c r="A3935" s="578"/>
      <c r="B3935" s="418">
        <f t="shared" si="417"/>
        <v>0</v>
      </c>
      <c r="C3935" s="428"/>
      <c r="D3935" s="471"/>
      <c r="E3935" s="430"/>
      <c r="F3935" s="468">
        <f>IF(C3935="",0,D3925)</f>
        <v>0</v>
      </c>
      <c r="G3935" s="426">
        <f t="shared" si="418"/>
        <v>0</v>
      </c>
    </row>
    <row r="3936" spans="1:7" ht="16.5" customHeight="1" x14ac:dyDescent="0.2">
      <c r="A3936" s="578"/>
      <c r="B3936" s="418">
        <f t="shared" si="417"/>
        <v>0</v>
      </c>
      <c r="C3936" s="428"/>
      <c r="D3936" s="425"/>
      <c r="E3936" s="471"/>
      <c r="F3936" s="468">
        <f>IF(C3936="",0,D3925)</f>
        <v>0</v>
      </c>
      <c r="G3936" s="426">
        <f t="shared" si="418"/>
        <v>0</v>
      </c>
    </row>
    <row r="3937" spans="1:7" ht="16.5" customHeight="1" x14ac:dyDescent="0.2">
      <c r="A3937" s="578"/>
      <c r="B3937" s="418">
        <f t="shared" si="417"/>
        <v>0</v>
      </c>
      <c r="C3937" s="428"/>
      <c r="D3937" s="425"/>
      <c r="E3937" s="471"/>
      <c r="F3937" s="468">
        <f>IF(C3937="",0,D3925)</f>
        <v>0</v>
      </c>
      <c r="G3937" s="426">
        <f t="shared" si="418"/>
        <v>0</v>
      </c>
    </row>
    <row r="3938" spans="1:7" ht="16.5" customHeight="1" x14ac:dyDescent="0.2">
      <c r="A3938" s="578"/>
      <c r="B3938" s="418">
        <f t="shared" si="417"/>
        <v>0</v>
      </c>
      <c r="C3938" s="428"/>
      <c r="D3938" s="425"/>
      <c r="E3938" s="429"/>
      <c r="F3938" s="468">
        <f>IF(C3938="",0,D3925)</f>
        <v>0</v>
      </c>
      <c r="G3938" s="426">
        <f t="shared" si="418"/>
        <v>0</v>
      </c>
    </row>
    <row r="3939" spans="1:7" ht="16.5" customHeight="1" x14ac:dyDescent="0.2">
      <c r="A3939" s="578"/>
      <c r="B3939" s="418">
        <f t="shared" si="417"/>
        <v>0</v>
      </c>
      <c r="C3939" s="424"/>
      <c r="D3939" s="425"/>
      <c r="E3939" s="429"/>
      <c r="F3939" s="468">
        <f>IF(C3939="",0,D3925)</f>
        <v>0</v>
      </c>
      <c r="G3939" s="426">
        <f t="shared" si="418"/>
        <v>0</v>
      </c>
    </row>
    <row r="3940" spans="1:7" ht="16.5" customHeight="1" x14ac:dyDescent="0.2">
      <c r="A3940" s="169"/>
      <c r="B3940" s="156"/>
      <c r="C3940" s="160"/>
      <c r="D3940" s="156"/>
      <c r="E3940" s="157"/>
      <c r="F3940" s="166" t="s">
        <v>35</v>
      </c>
      <c r="G3940" s="431">
        <f>SUBTOTAL(9,G3930:G3939)</f>
        <v>0</v>
      </c>
    </row>
    <row r="3941" spans="1:7" ht="16.5" customHeight="1" x14ac:dyDescent="0.2">
      <c r="A3941" s="165"/>
      <c r="B3941" s="160"/>
      <c r="C3941" s="167" t="s">
        <v>821</v>
      </c>
      <c r="D3941" s="156"/>
      <c r="E3941" s="157"/>
      <c r="F3941" s="158"/>
      <c r="G3941" s="168"/>
    </row>
    <row r="3942" spans="1:7" ht="16.5" customHeight="1" x14ac:dyDescent="0.2">
      <c r="A3942" s="603" t="s">
        <v>681</v>
      </c>
      <c r="B3942" s="604"/>
      <c r="C3942" s="605" t="s">
        <v>0</v>
      </c>
      <c r="D3942" s="607" t="s">
        <v>32</v>
      </c>
      <c r="E3942" s="607" t="s">
        <v>1715</v>
      </c>
      <c r="F3942" s="609" t="s">
        <v>1054</v>
      </c>
      <c r="G3942" s="611" t="s">
        <v>34</v>
      </c>
    </row>
    <row r="3943" spans="1:7" ht="16.5" customHeight="1" x14ac:dyDescent="0.2">
      <c r="A3943" s="163" t="s">
        <v>682</v>
      </c>
      <c r="B3943" s="164" t="s">
        <v>683</v>
      </c>
      <c r="C3943" s="606"/>
      <c r="D3943" s="608"/>
      <c r="E3943" s="608"/>
      <c r="F3943" s="610"/>
      <c r="G3943" s="612"/>
    </row>
    <row r="3944" spans="1:7" ht="16.5" customHeight="1" x14ac:dyDescent="0.2">
      <c r="A3944" s="423" t="s">
        <v>1822</v>
      </c>
      <c r="B3944" s="418" t="str">
        <f t="shared" ref="B3944:B3950" si="419">IF(A3944=0,0,VLOOKUP(A3944,Tabla_Indices,2,FALSE))</f>
        <v>Oficial Especializado</v>
      </c>
      <c r="C3944" s="427" t="s">
        <v>1723</v>
      </c>
      <c r="D3944" s="425"/>
      <c r="E3944" s="429"/>
      <c r="F3944" s="419">
        <f>D3925</f>
        <v>0</v>
      </c>
      <c r="G3944" s="432">
        <f>IF(F3944=0,0,ROUND(D3944*E3944/F3944,2))</f>
        <v>0</v>
      </c>
    </row>
    <row r="3945" spans="1:7" ht="16.5" customHeight="1" x14ac:dyDescent="0.2">
      <c r="A3945" s="423" t="s">
        <v>1823</v>
      </c>
      <c r="B3945" s="418" t="str">
        <f t="shared" si="419"/>
        <v xml:space="preserve">Oficial </v>
      </c>
      <c r="C3945" s="424" t="s">
        <v>1724</v>
      </c>
      <c r="D3945" s="425"/>
      <c r="E3945" s="429"/>
      <c r="F3945" s="419">
        <f>D3925</f>
        <v>0</v>
      </c>
      <c r="G3945" s="432">
        <f t="shared" ref="G3945:G3950" si="420">IF(F3945=0,0,ROUND(D3945*E3945/F3945,2))</f>
        <v>0</v>
      </c>
    </row>
    <row r="3946" spans="1:7" ht="16.5" customHeight="1" x14ac:dyDescent="0.2">
      <c r="A3946" s="423" t="s">
        <v>1824</v>
      </c>
      <c r="B3946" s="418" t="str">
        <f t="shared" si="419"/>
        <v>Ayudante</v>
      </c>
      <c r="C3946" s="424" t="s">
        <v>1725</v>
      </c>
      <c r="D3946" s="425"/>
      <c r="E3946" s="429"/>
      <c r="F3946" s="419">
        <f>D3925</f>
        <v>0</v>
      </c>
      <c r="G3946" s="432">
        <f t="shared" si="420"/>
        <v>0</v>
      </c>
    </row>
    <row r="3947" spans="1:7" ht="16.5" customHeight="1" x14ac:dyDescent="0.2">
      <c r="A3947" s="423" t="s">
        <v>1824</v>
      </c>
      <c r="B3947" s="418" t="str">
        <f t="shared" si="419"/>
        <v>Ayudante</v>
      </c>
      <c r="C3947" s="424" t="s">
        <v>825</v>
      </c>
      <c r="D3947" s="425"/>
      <c r="E3947" s="429"/>
      <c r="F3947" s="419">
        <f>D3925</f>
        <v>0</v>
      </c>
      <c r="G3947" s="432">
        <f t="shared" si="420"/>
        <v>0</v>
      </c>
    </row>
    <row r="3948" spans="1:7" ht="16.5" customHeight="1" x14ac:dyDescent="0.2">
      <c r="A3948" s="423"/>
      <c r="B3948" s="418">
        <f t="shared" si="419"/>
        <v>0</v>
      </c>
      <c r="C3948" s="424"/>
      <c r="D3948" s="425"/>
      <c r="E3948" s="429"/>
      <c r="F3948" s="419"/>
      <c r="G3948" s="432">
        <f t="shared" si="420"/>
        <v>0</v>
      </c>
    </row>
    <row r="3949" spans="1:7" ht="16.5" customHeight="1" x14ac:dyDescent="0.2">
      <c r="A3949" s="423" t="s">
        <v>1825</v>
      </c>
      <c r="B3949" s="418" t="str">
        <f t="shared" si="419"/>
        <v>Sereno</v>
      </c>
      <c r="C3949" s="424" t="s">
        <v>1726</v>
      </c>
      <c r="D3949" s="433"/>
      <c r="E3949" s="571"/>
      <c r="F3949" s="419">
        <f>D3925</f>
        <v>0</v>
      </c>
      <c r="G3949" s="432">
        <f t="shared" si="420"/>
        <v>0</v>
      </c>
    </row>
    <row r="3950" spans="1:7" ht="16.5" customHeight="1" x14ac:dyDescent="0.2">
      <c r="A3950" s="423"/>
      <c r="B3950" s="418">
        <f t="shared" si="419"/>
        <v>0</v>
      </c>
      <c r="C3950" s="418"/>
      <c r="D3950" s="469"/>
      <c r="E3950" s="419"/>
      <c r="F3950" s="419">
        <f>D3925</f>
        <v>0</v>
      </c>
      <c r="G3950" s="432">
        <f t="shared" si="420"/>
        <v>0</v>
      </c>
    </row>
    <row r="3951" spans="1:7" ht="16.5" customHeight="1" x14ac:dyDescent="0.2">
      <c r="A3951" s="169"/>
      <c r="B3951" s="156"/>
      <c r="C3951" s="160"/>
      <c r="D3951" s="156"/>
      <c r="E3951" s="157"/>
      <c r="F3951" s="166" t="s">
        <v>36</v>
      </c>
      <c r="G3951" s="434">
        <f>SUBTOTAL(9,G3944:G3950)</f>
        <v>0</v>
      </c>
    </row>
    <row r="3952" spans="1:7" ht="16.5" customHeight="1" x14ac:dyDescent="0.2">
      <c r="A3952" s="165"/>
      <c r="B3952" s="160"/>
      <c r="C3952" s="167" t="s">
        <v>1705</v>
      </c>
      <c r="D3952" s="156"/>
      <c r="E3952" s="157"/>
      <c r="F3952" s="158"/>
      <c r="G3952" s="168"/>
    </row>
    <row r="3953" spans="1:7" ht="16.5" customHeight="1" x14ac:dyDescent="0.2">
      <c r="A3953" s="603" t="s">
        <v>681</v>
      </c>
      <c r="B3953" s="604"/>
      <c r="C3953" s="605" t="s">
        <v>0</v>
      </c>
      <c r="D3953" s="605" t="s">
        <v>31</v>
      </c>
      <c r="E3953" s="607" t="s">
        <v>32</v>
      </c>
      <c r="F3953" s="609" t="s">
        <v>33</v>
      </c>
      <c r="G3953" s="611" t="s">
        <v>34</v>
      </c>
    </row>
    <row r="3954" spans="1:7" ht="16.5" customHeight="1" x14ac:dyDescent="0.2">
      <c r="A3954" s="163" t="s">
        <v>682</v>
      </c>
      <c r="B3954" s="164" t="s">
        <v>683</v>
      </c>
      <c r="C3954" s="606"/>
      <c r="D3954" s="606"/>
      <c r="E3954" s="608"/>
      <c r="F3954" s="610"/>
      <c r="G3954" s="612"/>
    </row>
    <row r="3955" spans="1:7" ht="16.5" customHeight="1" x14ac:dyDescent="0.2">
      <c r="A3955" s="423"/>
      <c r="B3955" s="418">
        <f t="shared" ref="B3955:B3965" si="421">IF(A3955=0,0,VLOOKUP(A3955,Tabla_Indices,2,FALSE))</f>
        <v>0</v>
      </c>
      <c r="C3955" s="424"/>
      <c r="D3955" s="425"/>
      <c r="E3955" s="429"/>
      <c r="F3955" s="430"/>
      <c r="G3955" s="432">
        <f>ROUND(E3955*F3955,2)</f>
        <v>0</v>
      </c>
    </row>
    <row r="3956" spans="1:7" ht="16.5" customHeight="1" x14ac:dyDescent="0.2">
      <c r="A3956" s="423"/>
      <c r="B3956" s="418">
        <f t="shared" si="421"/>
        <v>0</v>
      </c>
      <c r="C3956" s="424"/>
      <c r="D3956" s="425"/>
      <c r="E3956" s="429"/>
      <c r="F3956" s="430"/>
      <c r="G3956" s="432">
        <f t="shared" ref="G3956:G3965" si="422">ROUND(E3956*F3956,2)</f>
        <v>0</v>
      </c>
    </row>
    <row r="3957" spans="1:7" ht="16.5" customHeight="1" x14ac:dyDescent="0.2">
      <c r="A3957" s="423"/>
      <c r="B3957" s="418">
        <f t="shared" si="421"/>
        <v>0</v>
      </c>
      <c r="C3957" s="424"/>
      <c r="D3957" s="425"/>
      <c r="E3957" s="429"/>
      <c r="F3957" s="430"/>
      <c r="G3957" s="432">
        <f t="shared" si="422"/>
        <v>0</v>
      </c>
    </row>
    <row r="3958" spans="1:7" ht="16.5" customHeight="1" x14ac:dyDescent="0.2">
      <c r="A3958" s="423"/>
      <c r="B3958" s="418">
        <f t="shared" si="421"/>
        <v>0</v>
      </c>
      <c r="C3958" s="424"/>
      <c r="D3958" s="425"/>
      <c r="E3958" s="429"/>
      <c r="F3958" s="430"/>
      <c r="G3958" s="432">
        <f t="shared" si="422"/>
        <v>0</v>
      </c>
    </row>
    <row r="3959" spans="1:7" ht="16.5" customHeight="1" x14ac:dyDescent="0.2">
      <c r="A3959" s="423"/>
      <c r="B3959" s="418">
        <f t="shared" si="421"/>
        <v>0</v>
      </c>
      <c r="C3959" s="424"/>
      <c r="D3959" s="425"/>
      <c r="E3959" s="429"/>
      <c r="F3959" s="430"/>
      <c r="G3959" s="432">
        <f t="shared" si="422"/>
        <v>0</v>
      </c>
    </row>
    <row r="3960" spans="1:7" ht="16.5" customHeight="1" x14ac:dyDescent="0.2">
      <c r="A3960" s="423"/>
      <c r="B3960" s="418">
        <f t="shared" si="421"/>
        <v>0</v>
      </c>
      <c r="C3960" s="424"/>
      <c r="D3960" s="425"/>
      <c r="E3960" s="435"/>
      <c r="F3960" s="430"/>
      <c r="G3960" s="432">
        <f t="shared" si="422"/>
        <v>0</v>
      </c>
    </row>
    <row r="3961" spans="1:7" ht="16.5" customHeight="1" x14ac:dyDescent="0.2">
      <c r="A3961" s="423"/>
      <c r="B3961" s="418">
        <f t="shared" si="421"/>
        <v>0</v>
      </c>
      <c r="C3961" s="424"/>
      <c r="D3961" s="425"/>
      <c r="E3961" s="429"/>
      <c r="F3961" s="430"/>
      <c r="G3961" s="432">
        <f t="shared" si="422"/>
        <v>0</v>
      </c>
    </row>
    <row r="3962" spans="1:7" ht="16.5" customHeight="1" x14ac:dyDescent="0.2">
      <c r="A3962" s="423"/>
      <c r="B3962" s="418">
        <f t="shared" si="421"/>
        <v>0</v>
      </c>
      <c r="C3962" s="424"/>
      <c r="D3962" s="425"/>
      <c r="E3962" s="429"/>
      <c r="F3962" s="430"/>
      <c r="G3962" s="432">
        <f t="shared" si="422"/>
        <v>0</v>
      </c>
    </row>
    <row r="3963" spans="1:7" ht="16.5" customHeight="1" x14ac:dyDescent="0.2">
      <c r="A3963" s="423"/>
      <c r="B3963" s="418">
        <f t="shared" si="421"/>
        <v>0</v>
      </c>
      <c r="C3963" s="424"/>
      <c r="D3963" s="425"/>
      <c r="E3963" s="429"/>
      <c r="F3963" s="430"/>
      <c r="G3963" s="432">
        <f t="shared" si="422"/>
        <v>0</v>
      </c>
    </row>
    <row r="3964" spans="1:7" ht="16.5" customHeight="1" x14ac:dyDescent="0.2">
      <c r="A3964" s="423"/>
      <c r="B3964" s="418">
        <f t="shared" si="421"/>
        <v>0</v>
      </c>
      <c r="C3964" s="424"/>
      <c r="D3964" s="425"/>
      <c r="E3964" s="429"/>
      <c r="F3964" s="430"/>
      <c r="G3964" s="432">
        <f t="shared" si="422"/>
        <v>0</v>
      </c>
    </row>
    <row r="3965" spans="1:7" ht="16.5" customHeight="1" x14ac:dyDescent="0.2">
      <c r="A3965" s="423"/>
      <c r="B3965" s="418">
        <f t="shared" si="421"/>
        <v>0</v>
      </c>
      <c r="C3965" s="424"/>
      <c r="D3965" s="425"/>
      <c r="E3965" s="429"/>
      <c r="F3965" s="430"/>
      <c r="G3965" s="432">
        <f t="shared" si="422"/>
        <v>0</v>
      </c>
    </row>
    <row r="3966" spans="1:7" ht="16.5" customHeight="1" x14ac:dyDescent="0.2">
      <c r="A3966" s="165"/>
      <c r="B3966" s="160"/>
      <c r="C3966" s="160"/>
      <c r="D3966" s="156"/>
      <c r="E3966" s="157"/>
      <c r="F3966" s="166" t="s">
        <v>37</v>
      </c>
      <c r="G3966" s="436">
        <f>SUBTOTAL(9,G3955:G3965)</f>
        <v>0</v>
      </c>
    </row>
    <row r="3967" spans="1:7" ht="16.5" customHeight="1" x14ac:dyDescent="0.2">
      <c r="A3967" s="165"/>
      <c r="B3967" s="160"/>
      <c r="C3967" s="167" t="s">
        <v>1706</v>
      </c>
      <c r="D3967" s="156"/>
      <c r="E3967" s="157"/>
      <c r="F3967" s="158"/>
      <c r="G3967" s="168"/>
    </row>
    <row r="3968" spans="1:7" ht="16.5" customHeight="1" x14ac:dyDescent="0.2">
      <c r="A3968" s="603" t="s">
        <v>681</v>
      </c>
      <c r="B3968" s="604"/>
      <c r="C3968" s="605" t="s">
        <v>0</v>
      </c>
      <c r="D3968" s="605" t="s">
        <v>31</v>
      </c>
      <c r="E3968" s="607" t="s">
        <v>32</v>
      </c>
      <c r="F3968" s="609" t="s">
        <v>33</v>
      </c>
      <c r="G3968" s="611" t="s">
        <v>34</v>
      </c>
    </row>
    <row r="3969" spans="1:7" ht="16.5" customHeight="1" x14ac:dyDescent="0.2">
      <c r="A3969" s="163" t="s">
        <v>682</v>
      </c>
      <c r="B3969" s="164" t="s">
        <v>683</v>
      </c>
      <c r="C3969" s="606"/>
      <c r="D3969" s="606"/>
      <c r="E3969" s="608"/>
      <c r="F3969" s="610"/>
      <c r="G3969" s="612"/>
    </row>
    <row r="3970" spans="1:7" ht="16.5" customHeight="1" x14ac:dyDescent="0.2">
      <c r="A3970" s="423"/>
      <c r="B3970" s="418">
        <f>IF(A3970=0,0,VLOOKUP(A3970,Tabla_Indices,2,FALSE))</f>
        <v>0</v>
      </c>
      <c r="C3970" s="424"/>
      <c r="D3970" s="425"/>
      <c r="E3970" s="429"/>
      <c r="F3970" s="430"/>
      <c r="G3970" s="432">
        <f>ROUND(E3970*F3970,2)</f>
        <v>0</v>
      </c>
    </row>
    <row r="3971" spans="1:7" ht="16.5" customHeight="1" x14ac:dyDescent="0.2">
      <c r="A3971" s="423"/>
      <c r="B3971" s="418">
        <f>IF(A3971=0,0,VLOOKUP(A3971,Tabla_Indices,2,FALSE))</f>
        <v>0</v>
      </c>
      <c r="C3971" s="424"/>
      <c r="D3971" s="425"/>
      <c r="E3971" s="435"/>
      <c r="F3971" s="430"/>
      <c r="G3971" s="432">
        <f t="shared" ref="G3971" si="423">ROUND(E3971*F3971,2)</f>
        <v>0</v>
      </c>
    </row>
    <row r="3972" spans="1:7" ht="16.5" customHeight="1" x14ac:dyDescent="0.2">
      <c r="A3972" s="165"/>
      <c r="B3972" s="160"/>
      <c r="C3972" s="160"/>
      <c r="D3972" s="156"/>
      <c r="E3972" s="157"/>
      <c r="F3972" s="166" t="s">
        <v>1707</v>
      </c>
      <c r="G3972" s="436">
        <f>SUBTOTAL(9,G3970:G3971)</f>
        <v>0</v>
      </c>
    </row>
    <row r="3973" spans="1:7" ht="16.5" customHeight="1" thickBot="1" x14ac:dyDescent="0.25">
      <c r="A3973" s="170"/>
      <c r="B3973" s="171"/>
      <c r="C3973" s="172"/>
      <c r="D3973" s="171"/>
      <c r="E3973" s="173"/>
      <c r="F3973" s="174"/>
      <c r="G3973" s="175"/>
    </row>
    <row r="3974" spans="1:7" ht="16.5" customHeight="1" thickBot="1" x14ac:dyDescent="0.25">
      <c r="A3974" s="202">
        <f>B3907</f>
        <v>53</v>
      </c>
      <c r="B3974" s="201">
        <f>C3907</f>
        <v>0</v>
      </c>
      <c r="C3974" s="225"/>
      <c r="D3974" s="225" t="s">
        <v>38</v>
      </c>
      <c r="E3974" s="226"/>
      <c r="F3974" s="437" t="str">
        <f>CONCATENATE("$/",G3907)</f>
        <v>$/0</v>
      </c>
      <c r="G3974" s="438">
        <f>SUBTOTAL(9,G3930:G3973)</f>
        <v>0</v>
      </c>
    </row>
    <row r="3975" spans="1:7" ht="16.5" customHeight="1" thickTop="1" thickBot="1" x14ac:dyDescent="0.25"/>
    <row r="3976" spans="1:7" ht="16.5" customHeight="1" thickTop="1" x14ac:dyDescent="0.2">
      <c r="A3976" s="613" t="s">
        <v>40</v>
      </c>
      <c r="B3976" s="614"/>
      <c r="C3976" s="614"/>
      <c r="D3976" s="614"/>
      <c r="E3976" s="614"/>
      <c r="F3976" s="614"/>
      <c r="G3976" s="615"/>
    </row>
    <row r="3977" spans="1:7" ht="16.5" customHeight="1" x14ac:dyDescent="0.2">
      <c r="A3977" s="146" t="s">
        <v>819</v>
      </c>
      <c r="B3977" s="147" t="str">
        <f>Comitente</f>
        <v>DIRECCIÓN PROVINCIAL DE VIALIDAD</v>
      </c>
      <c r="C3977" s="148"/>
      <c r="D3977" s="223"/>
      <c r="E3977" s="223"/>
      <c r="F3977" s="150"/>
      <c r="G3977" s="151"/>
    </row>
    <row r="3978" spans="1:7" ht="16.5" customHeight="1" x14ac:dyDescent="0.2">
      <c r="A3978" s="146" t="s">
        <v>820</v>
      </c>
      <c r="B3978" s="147">
        <f>Contratista</f>
        <v>0</v>
      </c>
      <c r="C3978" s="152"/>
      <c r="D3978" s="152"/>
      <c r="E3978" s="152"/>
      <c r="F3978" s="147"/>
      <c r="G3978" s="153"/>
    </row>
    <row r="3979" spans="1:7" ht="16.5" customHeight="1" x14ac:dyDescent="0.2">
      <c r="A3979" s="146" t="s">
        <v>28</v>
      </c>
      <c r="B3979" s="147">
        <f>Obra</f>
        <v>0</v>
      </c>
      <c r="C3979" s="152"/>
      <c r="D3979" s="152"/>
      <c r="E3979" s="152"/>
      <c r="F3979" s="147" t="s">
        <v>41</v>
      </c>
      <c r="G3979" s="153">
        <f>Fecha_Base</f>
        <v>0</v>
      </c>
    </row>
    <row r="3980" spans="1:7" ht="16.5" customHeight="1" x14ac:dyDescent="0.2">
      <c r="A3980" s="154" t="s">
        <v>818</v>
      </c>
      <c r="B3980" s="155">
        <f>Ubicación</f>
        <v>0</v>
      </c>
      <c r="C3980" s="155"/>
      <c r="D3980" s="156"/>
      <c r="E3980" s="157"/>
      <c r="F3980" s="158"/>
      <c r="G3980" s="159"/>
    </row>
    <row r="3981" spans="1:7" ht="16.5" customHeight="1" x14ac:dyDescent="0.2">
      <c r="A3981" s="154" t="s">
        <v>42</v>
      </c>
      <c r="B3981" s="470"/>
      <c r="C3981" s="160" t="str">
        <f>IF(B3981="","",VLOOKUP(B3981,Tabla_CyP,2,FALSE))</f>
        <v/>
      </c>
      <c r="E3981" s="157"/>
      <c r="F3981" s="158"/>
      <c r="G3981" s="159"/>
    </row>
    <row r="3982" spans="1:7" ht="16.5" customHeight="1" x14ac:dyDescent="0.2">
      <c r="A3982" s="154" t="s">
        <v>29</v>
      </c>
      <c r="B3982" s="570">
        <v>54</v>
      </c>
      <c r="C3982" s="160">
        <f>IF(B3982=0,"",VLOOKUP(B3982,Tabla_CyP,2,FALSE))</f>
        <v>0</v>
      </c>
      <c r="D3982" s="156"/>
      <c r="E3982" s="157"/>
      <c r="F3982" s="155" t="s">
        <v>30</v>
      </c>
      <c r="G3982" s="161">
        <f>IF(B3982=0,"",VLOOKUP(B3982,Tabla_CyP,4,FALSE))</f>
        <v>0</v>
      </c>
    </row>
    <row r="3983" spans="1:7" ht="16.5" customHeight="1" x14ac:dyDescent="0.2">
      <c r="A3983" s="154"/>
      <c r="B3983" s="155"/>
      <c r="C3983" s="160"/>
      <c r="D3983" s="156"/>
      <c r="E3983" s="157"/>
      <c r="F3983" s="160"/>
      <c r="G3983" s="162"/>
    </row>
    <row r="3984" spans="1:7" ht="16.5" customHeight="1" x14ac:dyDescent="0.2">
      <c r="A3984" s="412"/>
      <c r="B3984" s="149"/>
      <c r="C3984" s="413" t="s">
        <v>1695</v>
      </c>
      <c r="D3984" s="149"/>
      <c r="E3984" s="149"/>
      <c r="F3984" s="149"/>
      <c r="G3984" s="414"/>
    </row>
    <row r="3985" spans="1:7" ht="16.5" customHeight="1" x14ac:dyDescent="0.2">
      <c r="A3985" s="154"/>
      <c r="B3985" s="215"/>
      <c r="C3985" s="160"/>
      <c r="D3985" s="156"/>
      <c r="E3985" s="157"/>
      <c r="F3985" s="155"/>
      <c r="G3985" s="161"/>
    </row>
    <row r="3986" spans="1:7" ht="16.5" customHeight="1" x14ac:dyDescent="0.2">
      <c r="A3986" s="154"/>
      <c r="B3986" s="215"/>
      <c r="C3986" s="415" t="s">
        <v>1696</v>
      </c>
      <c r="D3986" s="416" t="s">
        <v>32</v>
      </c>
      <c r="E3986" s="416" t="s">
        <v>1697</v>
      </c>
      <c r="F3986" s="416" t="s">
        <v>1698</v>
      </c>
      <c r="G3986" s="417" t="s">
        <v>1699</v>
      </c>
    </row>
    <row r="3987" spans="1:7" ht="16.5" customHeight="1" x14ac:dyDescent="0.2">
      <c r="A3987" s="154"/>
      <c r="B3987" s="215"/>
      <c r="C3987" s="424"/>
      <c r="D3987" s="429"/>
      <c r="E3987" s="467"/>
      <c r="F3987" s="430"/>
      <c r="G3987" s="420">
        <f>ROUND(D3987*F3987,2)</f>
        <v>0</v>
      </c>
    </row>
    <row r="3988" spans="1:7" ht="16.5" customHeight="1" x14ac:dyDescent="0.2">
      <c r="A3988" s="154"/>
      <c r="B3988" s="215"/>
      <c r="C3988" s="424"/>
      <c r="D3988" s="429"/>
      <c r="E3988" s="467"/>
      <c r="F3988" s="430"/>
      <c r="G3988" s="420">
        <f>ROUND(D3988*F3988,2)</f>
        <v>0</v>
      </c>
    </row>
    <row r="3989" spans="1:7" ht="16.5" customHeight="1" x14ac:dyDescent="0.2">
      <c r="A3989" s="154"/>
      <c r="B3989" s="215"/>
      <c r="C3989" s="424"/>
      <c r="D3989" s="429"/>
      <c r="E3989" s="467"/>
      <c r="F3989" s="430"/>
      <c r="G3989" s="420">
        <f>ROUND(D3989*F3989,2)</f>
        <v>0</v>
      </c>
    </row>
    <row r="3990" spans="1:7" ht="16.5" customHeight="1" x14ac:dyDescent="0.2">
      <c r="A3990" s="154"/>
      <c r="B3990" s="215"/>
      <c r="C3990" s="424"/>
      <c r="D3990" s="429"/>
      <c r="E3990" s="467"/>
      <c r="F3990" s="430"/>
      <c r="G3990" s="420">
        <f>ROUND(D3990*F3990,2)</f>
        <v>0</v>
      </c>
    </row>
    <row r="3991" spans="1:7" ht="16.5" customHeight="1" x14ac:dyDescent="0.2">
      <c r="A3991" s="154"/>
      <c r="B3991" s="215"/>
      <c r="C3991" s="424"/>
      <c r="D3991" s="429"/>
      <c r="E3991" s="467"/>
      <c r="F3991" s="430"/>
      <c r="G3991" s="420">
        <f t="shared" ref="G3991:G3996" si="424">ROUND(D3991*F3991,2)</f>
        <v>0</v>
      </c>
    </row>
    <row r="3992" spans="1:7" ht="16.5" customHeight="1" x14ac:dyDescent="0.2">
      <c r="A3992" s="154"/>
      <c r="B3992" s="215"/>
      <c r="C3992" s="424"/>
      <c r="D3992" s="429"/>
      <c r="E3992" s="467"/>
      <c r="F3992" s="430"/>
      <c r="G3992" s="420">
        <f t="shared" si="424"/>
        <v>0</v>
      </c>
    </row>
    <row r="3993" spans="1:7" ht="16.5" customHeight="1" x14ac:dyDescent="0.2">
      <c r="A3993" s="154"/>
      <c r="B3993" s="215"/>
      <c r="C3993" s="424"/>
      <c r="D3993" s="429"/>
      <c r="E3993" s="467"/>
      <c r="F3993" s="430"/>
      <c r="G3993" s="420">
        <f t="shared" si="424"/>
        <v>0</v>
      </c>
    </row>
    <row r="3994" spans="1:7" ht="16.5" customHeight="1" x14ac:dyDescent="0.2">
      <c r="A3994" s="154"/>
      <c r="B3994" s="215"/>
      <c r="C3994" s="424"/>
      <c r="D3994" s="429"/>
      <c r="E3994" s="467"/>
      <c r="F3994" s="430"/>
      <c r="G3994" s="420">
        <f t="shared" si="424"/>
        <v>0</v>
      </c>
    </row>
    <row r="3995" spans="1:7" ht="16.5" customHeight="1" x14ac:dyDescent="0.2">
      <c r="A3995" s="154"/>
      <c r="B3995" s="215"/>
      <c r="C3995" s="424"/>
      <c r="D3995" s="429"/>
      <c r="E3995" s="467"/>
      <c r="F3995" s="430"/>
      <c r="G3995" s="420">
        <f t="shared" si="424"/>
        <v>0</v>
      </c>
    </row>
    <row r="3996" spans="1:7" ht="16.5" customHeight="1" x14ac:dyDescent="0.2">
      <c r="A3996" s="154"/>
      <c r="B3996" s="215"/>
      <c r="C3996" s="424"/>
      <c r="D3996" s="429"/>
      <c r="E3996" s="467"/>
      <c r="F3996" s="430"/>
      <c r="G3996" s="420">
        <f t="shared" si="424"/>
        <v>0</v>
      </c>
    </row>
    <row r="3997" spans="1:7" ht="16.5" customHeight="1" thickBot="1" x14ac:dyDescent="0.25">
      <c r="A3997" s="154"/>
      <c r="B3997" s="215"/>
      <c r="C3997" s="160"/>
      <c r="E3997" s="222"/>
      <c r="F3997" s="155"/>
      <c r="G3997" s="161"/>
    </row>
    <row r="3998" spans="1:7" ht="16.5" customHeight="1" thickBot="1" x14ac:dyDescent="0.25">
      <c r="A3998" s="154"/>
      <c r="C3998" s="421" t="s">
        <v>1700</v>
      </c>
      <c r="E3998" s="222">
        <f>SUMPRODUCT(D3987:D3996,E3987:E3996)</f>
        <v>0</v>
      </c>
      <c r="F3998" s="155" t="s">
        <v>1701</v>
      </c>
      <c r="G3998" s="422">
        <f>SUM(G3987:G3996)</f>
        <v>0</v>
      </c>
    </row>
    <row r="3999" spans="1:7" ht="16.5" customHeight="1" x14ac:dyDescent="0.2">
      <c r="A3999" s="154"/>
      <c r="B3999" s="215"/>
      <c r="C3999" s="421"/>
      <c r="D3999" s="222"/>
      <c r="E3999" s="157"/>
      <c r="F3999" s="155"/>
      <c r="G3999" s="224"/>
    </row>
    <row r="4000" spans="1:7" ht="16.5" customHeight="1" x14ac:dyDescent="0.2">
      <c r="A4000" s="154"/>
      <c r="B4000" s="215"/>
      <c r="C4000" s="155" t="s">
        <v>1702</v>
      </c>
      <c r="D4000" s="425"/>
      <c r="E4000" s="559" t="str">
        <f>CONCATENATE(G3982,"/día")</f>
        <v>0/día</v>
      </c>
      <c r="F4000" s="155"/>
      <c r="G4000" s="161"/>
    </row>
    <row r="4001" spans="1:7" ht="16.5" customHeight="1" x14ac:dyDescent="0.2">
      <c r="A4001" s="154"/>
      <c r="B4001" s="215"/>
      <c r="C4001" s="160"/>
      <c r="D4001" s="156"/>
      <c r="E4001" s="157"/>
      <c r="F4001" s="155"/>
      <c r="G4001" s="161"/>
    </row>
    <row r="4002" spans="1:7" ht="16.5" customHeight="1" x14ac:dyDescent="0.2">
      <c r="A4002" s="603" t="s">
        <v>681</v>
      </c>
      <c r="B4002" s="604"/>
      <c r="C4002" s="605" t="s">
        <v>0</v>
      </c>
      <c r="D4002" s="607" t="s">
        <v>1703</v>
      </c>
      <c r="E4002" s="607" t="s">
        <v>1715</v>
      </c>
      <c r="F4002" s="609" t="s">
        <v>1054</v>
      </c>
      <c r="G4002" s="611" t="s">
        <v>34</v>
      </c>
    </row>
    <row r="4003" spans="1:7" ht="16.5" customHeight="1" x14ac:dyDescent="0.2">
      <c r="A4003" s="163" t="s">
        <v>682</v>
      </c>
      <c r="B4003" s="164" t="s">
        <v>683</v>
      </c>
      <c r="C4003" s="606"/>
      <c r="D4003" s="608"/>
      <c r="E4003" s="608"/>
      <c r="F4003" s="610"/>
      <c r="G4003" s="612"/>
    </row>
    <row r="4004" spans="1:7" ht="16.5" customHeight="1" x14ac:dyDescent="0.2">
      <c r="A4004" s="165"/>
      <c r="B4004" s="160"/>
      <c r="C4004" s="167" t="s">
        <v>1704</v>
      </c>
      <c r="D4004" s="157"/>
      <c r="E4004" s="157"/>
      <c r="F4004" s="160"/>
      <c r="G4004" s="168"/>
    </row>
    <row r="4005" spans="1:7" ht="16.5" customHeight="1" x14ac:dyDescent="0.2">
      <c r="A4005" s="578" t="s">
        <v>1806</v>
      </c>
      <c r="B4005" s="418" t="str">
        <f t="shared" ref="B4005:B4014" si="425">IF(A4005=0,0,VLOOKUP(A4005,Tabla_Indices,2,FALSE))</f>
        <v>Equipo - Amortización de equipo</v>
      </c>
      <c r="C4005" s="424" t="s">
        <v>1821</v>
      </c>
      <c r="D4005" s="579">
        <f>C_Amortización_Equipo</f>
        <v>0</v>
      </c>
      <c r="E4005" s="472"/>
      <c r="F4005" s="468">
        <f>IF(C4005="",0,D4000)</f>
        <v>0</v>
      </c>
      <c r="G4005" s="426">
        <f>IF(F4005=0,0,ROUND(E4005/F4005,2))</f>
        <v>0</v>
      </c>
    </row>
    <row r="4006" spans="1:7" ht="16.5" customHeight="1" x14ac:dyDescent="0.2">
      <c r="A4006" s="578" t="s">
        <v>1806</v>
      </c>
      <c r="B4006" s="418" t="str">
        <f t="shared" si="425"/>
        <v>Equipo - Amortización de equipo</v>
      </c>
      <c r="C4006" s="424" t="s">
        <v>1811</v>
      </c>
      <c r="D4006" s="579">
        <f>C_Interés_Equipo</f>
        <v>0</v>
      </c>
      <c r="E4006" s="472"/>
      <c r="F4006" s="468">
        <f>IF(C4006="",0,D4000)</f>
        <v>0</v>
      </c>
      <c r="G4006" s="426">
        <f t="shared" ref="G4006:G4014" si="426">IF(F4006=0,0,ROUND(E4006/F4006,2))</f>
        <v>0</v>
      </c>
    </row>
    <row r="4007" spans="1:7" ht="16.5" customHeight="1" x14ac:dyDescent="0.2">
      <c r="A4007" s="578" t="s">
        <v>1807</v>
      </c>
      <c r="B4007" s="418" t="str">
        <f t="shared" si="425"/>
        <v xml:space="preserve">Accesorios y repuestos para máquinas de uso especial                 </v>
      </c>
      <c r="C4007" s="428" t="s">
        <v>1721</v>
      </c>
      <c r="D4007" s="579">
        <f>C_Reparaciones_Repuestos_Equipos</f>
        <v>0</v>
      </c>
      <c r="E4007" s="472"/>
      <c r="F4007" s="468">
        <f>IF(C4007="",0,D4000)</f>
        <v>0</v>
      </c>
      <c r="G4007" s="426">
        <f t="shared" si="426"/>
        <v>0</v>
      </c>
    </row>
    <row r="4008" spans="1:7" ht="16.5" customHeight="1" x14ac:dyDescent="0.2">
      <c r="A4008" s="578" t="s">
        <v>1809</v>
      </c>
      <c r="B4008" s="418" t="str">
        <f t="shared" si="425"/>
        <v xml:space="preserve">Gas oil                                                                </v>
      </c>
      <c r="C4008" s="428" t="s">
        <v>982</v>
      </c>
      <c r="D4008" s="579">
        <f>C_Combustible_Equipos</f>
        <v>0</v>
      </c>
      <c r="E4008" s="472"/>
      <c r="F4008" s="468">
        <f>IF(C4008="",0,D4000)</f>
        <v>0</v>
      </c>
      <c r="G4008" s="426">
        <f t="shared" si="426"/>
        <v>0</v>
      </c>
    </row>
    <row r="4009" spans="1:7" ht="16.5" customHeight="1" x14ac:dyDescent="0.2">
      <c r="A4009" s="578" t="s">
        <v>1810</v>
      </c>
      <c r="B4009" s="418" t="str">
        <f t="shared" si="425"/>
        <v xml:space="preserve">Aceites lubricantes                                                    </v>
      </c>
      <c r="C4009" s="428" t="s">
        <v>1808</v>
      </c>
      <c r="D4009" s="579">
        <f>C_Lubricantes_Equipos</f>
        <v>0</v>
      </c>
      <c r="E4009" s="472"/>
      <c r="F4009" s="468">
        <f>IF(C4009="",0,D4000)</f>
        <v>0</v>
      </c>
      <c r="G4009" s="426">
        <f t="shared" si="426"/>
        <v>0</v>
      </c>
    </row>
    <row r="4010" spans="1:7" ht="16.5" customHeight="1" x14ac:dyDescent="0.2">
      <c r="A4010" s="578"/>
      <c r="B4010" s="418">
        <f t="shared" si="425"/>
        <v>0</v>
      </c>
      <c r="C4010" s="428"/>
      <c r="D4010" s="471"/>
      <c r="E4010" s="430"/>
      <c r="F4010" s="468">
        <f>IF(C4010="",0,D4000)</f>
        <v>0</v>
      </c>
      <c r="G4010" s="426">
        <f t="shared" si="426"/>
        <v>0</v>
      </c>
    </row>
    <row r="4011" spans="1:7" ht="16.5" customHeight="1" x14ac:dyDescent="0.2">
      <c r="A4011" s="578"/>
      <c r="B4011" s="418">
        <f t="shared" si="425"/>
        <v>0</v>
      </c>
      <c r="C4011" s="428"/>
      <c r="D4011" s="425"/>
      <c r="E4011" s="471"/>
      <c r="F4011" s="468">
        <f>IF(C4011="",0,D4000)</f>
        <v>0</v>
      </c>
      <c r="G4011" s="426">
        <f t="shared" si="426"/>
        <v>0</v>
      </c>
    </row>
    <row r="4012" spans="1:7" ht="16.5" customHeight="1" x14ac:dyDescent="0.2">
      <c r="A4012" s="578"/>
      <c r="B4012" s="418">
        <f t="shared" si="425"/>
        <v>0</v>
      </c>
      <c r="C4012" s="428"/>
      <c r="D4012" s="425"/>
      <c r="E4012" s="471"/>
      <c r="F4012" s="468">
        <f>IF(C4012="",0,D4000)</f>
        <v>0</v>
      </c>
      <c r="G4012" s="426">
        <f t="shared" si="426"/>
        <v>0</v>
      </c>
    </row>
    <row r="4013" spans="1:7" ht="16.5" customHeight="1" x14ac:dyDescent="0.2">
      <c r="A4013" s="578"/>
      <c r="B4013" s="418">
        <f t="shared" si="425"/>
        <v>0</v>
      </c>
      <c r="C4013" s="428"/>
      <c r="D4013" s="425"/>
      <c r="E4013" s="429"/>
      <c r="F4013" s="468">
        <f>IF(C4013="",0,D4000)</f>
        <v>0</v>
      </c>
      <c r="G4013" s="426">
        <f t="shared" si="426"/>
        <v>0</v>
      </c>
    </row>
    <row r="4014" spans="1:7" ht="16.5" customHeight="1" x14ac:dyDescent="0.2">
      <c r="A4014" s="578"/>
      <c r="B4014" s="418">
        <f t="shared" si="425"/>
        <v>0</v>
      </c>
      <c r="C4014" s="424"/>
      <c r="D4014" s="425"/>
      <c r="E4014" s="429"/>
      <c r="F4014" s="468">
        <f>IF(C4014="",0,D4000)</f>
        <v>0</v>
      </c>
      <c r="G4014" s="426">
        <f t="shared" si="426"/>
        <v>0</v>
      </c>
    </row>
    <row r="4015" spans="1:7" ht="16.5" customHeight="1" x14ac:dyDescent="0.2">
      <c r="A4015" s="169"/>
      <c r="B4015" s="156"/>
      <c r="C4015" s="160"/>
      <c r="D4015" s="156"/>
      <c r="E4015" s="157"/>
      <c r="F4015" s="166" t="s">
        <v>35</v>
      </c>
      <c r="G4015" s="431">
        <f>SUBTOTAL(9,G4005:G4014)</f>
        <v>0</v>
      </c>
    </row>
    <row r="4016" spans="1:7" ht="16.5" customHeight="1" x14ac:dyDescent="0.2">
      <c r="A4016" s="165"/>
      <c r="B4016" s="160"/>
      <c r="C4016" s="167" t="s">
        <v>821</v>
      </c>
      <c r="D4016" s="156"/>
      <c r="E4016" s="157"/>
      <c r="F4016" s="158"/>
      <c r="G4016" s="168"/>
    </row>
    <row r="4017" spans="1:7" ht="16.5" customHeight="1" x14ac:dyDescent="0.2">
      <c r="A4017" s="603" t="s">
        <v>681</v>
      </c>
      <c r="B4017" s="604"/>
      <c r="C4017" s="605" t="s">
        <v>0</v>
      </c>
      <c r="D4017" s="607" t="s">
        <v>32</v>
      </c>
      <c r="E4017" s="607" t="s">
        <v>1715</v>
      </c>
      <c r="F4017" s="609" t="s">
        <v>1054</v>
      </c>
      <c r="G4017" s="611" t="s">
        <v>34</v>
      </c>
    </row>
    <row r="4018" spans="1:7" ht="16.5" customHeight="1" x14ac:dyDescent="0.2">
      <c r="A4018" s="163" t="s">
        <v>682</v>
      </c>
      <c r="B4018" s="164" t="s">
        <v>683</v>
      </c>
      <c r="C4018" s="606"/>
      <c r="D4018" s="608"/>
      <c r="E4018" s="608"/>
      <c r="F4018" s="610"/>
      <c r="G4018" s="612"/>
    </row>
    <row r="4019" spans="1:7" ht="16.5" customHeight="1" x14ac:dyDescent="0.2">
      <c r="A4019" s="423" t="s">
        <v>1822</v>
      </c>
      <c r="B4019" s="418" t="str">
        <f t="shared" ref="B4019:B4025" si="427">IF(A4019=0,0,VLOOKUP(A4019,Tabla_Indices,2,FALSE))</f>
        <v>Oficial Especializado</v>
      </c>
      <c r="C4019" s="427" t="s">
        <v>1723</v>
      </c>
      <c r="D4019" s="425"/>
      <c r="E4019" s="429"/>
      <c r="F4019" s="419">
        <f>D4000</f>
        <v>0</v>
      </c>
      <c r="G4019" s="432">
        <f>IF(F4019=0,0,ROUND(D4019*E4019/F4019,2))</f>
        <v>0</v>
      </c>
    </row>
    <row r="4020" spans="1:7" ht="16.5" customHeight="1" x14ac:dyDescent="0.2">
      <c r="A4020" s="423" t="s">
        <v>1823</v>
      </c>
      <c r="B4020" s="418" t="str">
        <f t="shared" si="427"/>
        <v xml:space="preserve">Oficial </v>
      </c>
      <c r="C4020" s="424" t="s">
        <v>1724</v>
      </c>
      <c r="D4020" s="425"/>
      <c r="E4020" s="429"/>
      <c r="F4020" s="419">
        <f>D4000</f>
        <v>0</v>
      </c>
      <c r="G4020" s="432">
        <f t="shared" ref="G4020:G4025" si="428">IF(F4020=0,0,ROUND(D4020*E4020/F4020,2))</f>
        <v>0</v>
      </c>
    </row>
    <row r="4021" spans="1:7" ht="16.5" customHeight="1" x14ac:dyDescent="0.2">
      <c r="A4021" s="423" t="s">
        <v>1824</v>
      </c>
      <c r="B4021" s="418" t="str">
        <f t="shared" si="427"/>
        <v>Ayudante</v>
      </c>
      <c r="C4021" s="424" t="s">
        <v>1725</v>
      </c>
      <c r="D4021" s="425"/>
      <c r="E4021" s="429"/>
      <c r="F4021" s="419">
        <f>D4000</f>
        <v>0</v>
      </c>
      <c r="G4021" s="432">
        <f t="shared" si="428"/>
        <v>0</v>
      </c>
    </row>
    <row r="4022" spans="1:7" ht="16.5" customHeight="1" x14ac:dyDescent="0.2">
      <c r="A4022" s="423" t="s">
        <v>1824</v>
      </c>
      <c r="B4022" s="418" t="str">
        <f t="shared" si="427"/>
        <v>Ayudante</v>
      </c>
      <c r="C4022" s="424" t="s">
        <v>825</v>
      </c>
      <c r="D4022" s="425"/>
      <c r="E4022" s="429"/>
      <c r="F4022" s="419">
        <f>D4000</f>
        <v>0</v>
      </c>
      <c r="G4022" s="432">
        <f t="shared" si="428"/>
        <v>0</v>
      </c>
    </row>
    <row r="4023" spans="1:7" ht="16.5" customHeight="1" x14ac:dyDescent="0.2">
      <c r="A4023" s="423"/>
      <c r="B4023" s="418">
        <f t="shared" si="427"/>
        <v>0</v>
      </c>
      <c r="C4023" s="424"/>
      <c r="D4023" s="425"/>
      <c r="E4023" s="429"/>
      <c r="F4023" s="419"/>
      <c r="G4023" s="432">
        <f t="shared" si="428"/>
        <v>0</v>
      </c>
    </row>
    <row r="4024" spans="1:7" ht="16.5" customHeight="1" x14ac:dyDescent="0.2">
      <c r="A4024" s="423" t="s">
        <v>1825</v>
      </c>
      <c r="B4024" s="418" t="str">
        <f t="shared" si="427"/>
        <v>Sereno</v>
      </c>
      <c r="C4024" s="424" t="s">
        <v>1726</v>
      </c>
      <c r="D4024" s="433"/>
      <c r="E4024" s="571"/>
      <c r="F4024" s="419">
        <f>D4000</f>
        <v>0</v>
      </c>
      <c r="G4024" s="432">
        <f t="shared" si="428"/>
        <v>0</v>
      </c>
    </row>
    <row r="4025" spans="1:7" ht="16.5" customHeight="1" x14ac:dyDescent="0.2">
      <c r="A4025" s="423"/>
      <c r="B4025" s="418">
        <f t="shared" si="427"/>
        <v>0</v>
      </c>
      <c r="C4025" s="418"/>
      <c r="D4025" s="469"/>
      <c r="E4025" s="419"/>
      <c r="F4025" s="419">
        <f>D4000</f>
        <v>0</v>
      </c>
      <c r="G4025" s="432">
        <f t="shared" si="428"/>
        <v>0</v>
      </c>
    </row>
    <row r="4026" spans="1:7" ht="16.5" customHeight="1" x14ac:dyDescent="0.2">
      <c r="A4026" s="169"/>
      <c r="B4026" s="156"/>
      <c r="C4026" s="160"/>
      <c r="D4026" s="156"/>
      <c r="E4026" s="157"/>
      <c r="F4026" s="166" t="s">
        <v>36</v>
      </c>
      <c r="G4026" s="434">
        <f>SUBTOTAL(9,G4019:G4025)</f>
        <v>0</v>
      </c>
    </row>
    <row r="4027" spans="1:7" ht="16.5" customHeight="1" x14ac:dyDescent="0.2">
      <c r="A4027" s="165"/>
      <c r="B4027" s="160"/>
      <c r="C4027" s="167" t="s">
        <v>1705</v>
      </c>
      <c r="D4027" s="156"/>
      <c r="E4027" s="157"/>
      <c r="F4027" s="158"/>
      <c r="G4027" s="168"/>
    </row>
    <row r="4028" spans="1:7" ht="16.5" customHeight="1" x14ac:dyDescent="0.2">
      <c r="A4028" s="603" t="s">
        <v>681</v>
      </c>
      <c r="B4028" s="604"/>
      <c r="C4028" s="605" t="s">
        <v>0</v>
      </c>
      <c r="D4028" s="605" t="s">
        <v>31</v>
      </c>
      <c r="E4028" s="607" t="s">
        <v>32</v>
      </c>
      <c r="F4028" s="609" t="s">
        <v>33</v>
      </c>
      <c r="G4028" s="611" t="s">
        <v>34</v>
      </c>
    </row>
    <row r="4029" spans="1:7" ht="16.5" customHeight="1" x14ac:dyDescent="0.2">
      <c r="A4029" s="163" t="s">
        <v>682</v>
      </c>
      <c r="B4029" s="164" t="s">
        <v>683</v>
      </c>
      <c r="C4029" s="606"/>
      <c r="D4029" s="606"/>
      <c r="E4029" s="608"/>
      <c r="F4029" s="610"/>
      <c r="G4029" s="612"/>
    </row>
    <row r="4030" spans="1:7" ht="16.5" customHeight="1" x14ac:dyDescent="0.2">
      <c r="A4030" s="423"/>
      <c r="B4030" s="418">
        <f t="shared" ref="B4030:B4040" si="429">IF(A4030=0,0,VLOOKUP(A4030,Tabla_Indices,2,FALSE))</f>
        <v>0</v>
      </c>
      <c r="C4030" s="424"/>
      <c r="D4030" s="425"/>
      <c r="E4030" s="429"/>
      <c r="F4030" s="430"/>
      <c r="G4030" s="432">
        <f>ROUND(E4030*F4030,2)</f>
        <v>0</v>
      </c>
    </row>
    <row r="4031" spans="1:7" ht="16.5" customHeight="1" x14ac:dyDescent="0.2">
      <c r="A4031" s="423"/>
      <c r="B4031" s="418">
        <f t="shared" si="429"/>
        <v>0</v>
      </c>
      <c r="C4031" s="424"/>
      <c r="D4031" s="425"/>
      <c r="E4031" s="429"/>
      <c r="F4031" s="430"/>
      <c r="G4031" s="432">
        <f t="shared" ref="G4031:G4040" si="430">ROUND(E4031*F4031,2)</f>
        <v>0</v>
      </c>
    </row>
    <row r="4032" spans="1:7" ht="16.5" customHeight="1" x14ac:dyDescent="0.2">
      <c r="A4032" s="423"/>
      <c r="B4032" s="418">
        <f t="shared" si="429"/>
        <v>0</v>
      </c>
      <c r="C4032" s="424"/>
      <c r="D4032" s="425"/>
      <c r="E4032" s="429"/>
      <c r="F4032" s="430"/>
      <c r="G4032" s="432">
        <f t="shared" si="430"/>
        <v>0</v>
      </c>
    </row>
    <row r="4033" spans="1:7" ht="16.5" customHeight="1" x14ac:dyDescent="0.2">
      <c r="A4033" s="423"/>
      <c r="B4033" s="418">
        <f t="shared" si="429"/>
        <v>0</v>
      </c>
      <c r="C4033" s="424"/>
      <c r="D4033" s="425"/>
      <c r="E4033" s="429"/>
      <c r="F4033" s="430"/>
      <c r="G4033" s="432">
        <f t="shared" si="430"/>
        <v>0</v>
      </c>
    </row>
    <row r="4034" spans="1:7" ht="16.5" customHeight="1" x14ac:dyDescent="0.2">
      <c r="A4034" s="423"/>
      <c r="B4034" s="418">
        <f t="shared" si="429"/>
        <v>0</v>
      </c>
      <c r="C4034" s="424"/>
      <c r="D4034" s="425"/>
      <c r="E4034" s="429"/>
      <c r="F4034" s="430"/>
      <c r="G4034" s="432">
        <f t="shared" si="430"/>
        <v>0</v>
      </c>
    </row>
    <row r="4035" spans="1:7" ht="16.5" customHeight="1" x14ac:dyDescent="0.2">
      <c r="A4035" s="423"/>
      <c r="B4035" s="418">
        <f t="shared" si="429"/>
        <v>0</v>
      </c>
      <c r="C4035" s="424"/>
      <c r="D4035" s="425"/>
      <c r="E4035" s="435"/>
      <c r="F4035" s="430"/>
      <c r="G4035" s="432">
        <f t="shared" si="430"/>
        <v>0</v>
      </c>
    </row>
    <row r="4036" spans="1:7" ht="16.5" customHeight="1" x14ac:dyDescent="0.2">
      <c r="A4036" s="423"/>
      <c r="B4036" s="418">
        <f t="shared" si="429"/>
        <v>0</v>
      </c>
      <c r="C4036" s="424"/>
      <c r="D4036" s="425"/>
      <c r="E4036" s="429"/>
      <c r="F4036" s="430"/>
      <c r="G4036" s="432">
        <f t="shared" si="430"/>
        <v>0</v>
      </c>
    </row>
    <row r="4037" spans="1:7" ht="16.5" customHeight="1" x14ac:dyDescent="0.2">
      <c r="A4037" s="423"/>
      <c r="B4037" s="418">
        <f t="shared" si="429"/>
        <v>0</v>
      </c>
      <c r="C4037" s="424"/>
      <c r="D4037" s="425"/>
      <c r="E4037" s="429"/>
      <c r="F4037" s="430"/>
      <c r="G4037" s="432">
        <f t="shared" si="430"/>
        <v>0</v>
      </c>
    </row>
    <row r="4038" spans="1:7" ht="16.5" customHeight="1" x14ac:dyDescent="0.2">
      <c r="A4038" s="423"/>
      <c r="B4038" s="418">
        <f t="shared" si="429"/>
        <v>0</v>
      </c>
      <c r="C4038" s="424"/>
      <c r="D4038" s="425"/>
      <c r="E4038" s="429"/>
      <c r="F4038" s="430"/>
      <c r="G4038" s="432">
        <f t="shared" si="430"/>
        <v>0</v>
      </c>
    </row>
    <row r="4039" spans="1:7" ht="16.5" customHeight="1" x14ac:dyDescent="0.2">
      <c r="A4039" s="423"/>
      <c r="B4039" s="418">
        <f t="shared" si="429"/>
        <v>0</v>
      </c>
      <c r="C4039" s="424"/>
      <c r="D4039" s="425"/>
      <c r="E4039" s="429"/>
      <c r="F4039" s="430"/>
      <c r="G4039" s="432">
        <f t="shared" si="430"/>
        <v>0</v>
      </c>
    </row>
    <row r="4040" spans="1:7" ht="16.5" customHeight="1" x14ac:dyDescent="0.2">
      <c r="A4040" s="423"/>
      <c r="B4040" s="418">
        <f t="shared" si="429"/>
        <v>0</v>
      </c>
      <c r="C4040" s="424"/>
      <c r="D4040" s="425"/>
      <c r="E4040" s="429"/>
      <c r="F4040" s="430"/>
      <c r="G4040" s="432">
        <f t="shared" si="430"/>
        <v>0</v>
      </c>
    </row>
    <row r="4041" spans="1:7" ht="16.5" customHeight="1" x14ac:dyDescent="0.2">
      <c r="A4041" s="165"/>
      <c r="B4041" s="160"/>
      <c r="C4041" s="160"/>
      <c r="D4041" s="156"/>
      <c r="E4041" s="157"/>
      <c r="F4041" s="166" t="s">
        <v>37</v>
      </c>
      <c r="G4041" s="436">
        <f>SUBTOTAL(9,G4030:G4040)</f>
        <v>0</v>
      </c>
    </row>
    <row r="4042" spans="1:7" ht="16.5" customHeight="1" x14ac:dyDescent="0.2">
      <c r="A4042" s="165"/>
      <c r="B4042" s="160"/>
      <c r="C4042" s="167" t="s">
        <v>1706</v>
      </c>
      <c r="D4042" s="156"/>
      <c r="E4042" s="157"/>
      <c r="F4042" s="158"/>
      <c r="G4042" s="168"/>
    </row>
    <row r="4043" spans="1:7" ht="16.5" customHeight="1" x14ac:dyDescent="0.2">
      <c r="A4043" s="603" t="s">
        <v>681</v>
      </c>
      <c r="B4043" s="604"/>
      <c r="C4043" s="605" t="s">
        <v>0</v>
      </c>
      <c r="D4043" s="605" t="s">
        <v>31</v>
      </c>
      <c r="E4043" s="607" t="s">
        <v>32</v>
      </c>
      <c r="F4043" s="609" t="s">
        <v>33</v>
      </c>
      <c r="G4043" s="611" t="s">
        <v>34</v>
      </c>
    </row>
    <row r="4044" spans="1:7" ht="16.5" customHeight="1" x14ac:dyDescent="0.2">
      <c r="A4044" s="163" t="s">
        <v>682</v>
      </c>
      <c r="B4044" s="164" t="s">
        <v>683</v>
      </c>
      <c r="C4044" s="606"/>
      <c r="D4044" s="606"/>
      <c r="E4044" s="608"/>
      <c r="F4044" s="610"/>
      <c r="G4044" s="612"/>
    </row>
    <row r="4045" spans="1:7" ht="16.5" customHeight="1" x14ac:dyDescent="0.2">
      <c r="A4045" s="423"/>
      <c r="B4045" s="418">
        <f>IF(A4045=0,0,VLOOKUP(A4045,Tabla_Indices,2,FALSE))</f>
        <v>0</v>
      </c>
      <c r="C4045" s="424"/>
      <c r="D4045" s="425"/>
      <c r="E4045" s="429"/>
      <c r="F4045" s="430"/>
      <c r="G4045" s="432">
        <f>ROUND(E4045*F4045,2)</f>
        <v>0</v>
      </c>
    </row>
    <row r="4046" spans="1:7" ht="16.5" customHeight="1" x14ac:dyDescent="0.2">
      <c r="A4046" s="423"/>
      <c r="B4046" s="418">
        <f>IF(A4046=0,0,VLOOKUP(A4046,Tabla_Indices,2,FALSE))</f>
        <v>0</v>
      </c>
      <c r="C4046" s="424"/>
      <c r="D4046" s="425"/>
      <c r="E4046" s="435"/>
      <c r="F4046" s="430"/>
      <c r="G4046" s="432">
        <f t="shared" ref="G4046" si="431">ROUND(E4046*F4046,2)</f>
        <v>0</v>
      </c>
    </row>
    <row r="4047" spans="1:7" ht="16.5" customHeight="1" x14ac:dyDescent="0.2">
      <c r="A4047" s="165"/>
      <c r="B4047" s="160"/>
      <c r="C4047" s="160"/>
      <c r="D4047" s="156"/>
      <c r="E4047" s="157"/>
      <c r="F4047" s="166" t="s">
        <v>1707</v>
      </c>
      <c r="G4047" s="436">
        <f>SUBTOTAL(9,G4045:G4046)</f>
        <v>0</v>
      </c>
    </row>
    <row r="4048" spans="1:7" ht="16.5" customHeight="1" thickBot="1" x14ac:dyDescent="0.25">
      <c r="A4048" s="170"/>
      <c r="B4048" s="171"/>
      <c r="C4048" s="172"/>
      <c r="D4048" s="171"/>
      <c r="E4048" s="173"/>
      <c r="F4048" s="174"/>
      <c r="G4048" s="175"/>
    </row>
    <row r="4049" spans="1:7" ht="16.5" customHeight="1" thickBot="1" x14ac:dyDescent="0.25">
      <c r="A4049" s="202">
        <f>B3982</f>
        <v>54</v>
      </c>
      <c r="B4049" s="201">
        <f>C3982</f>
        <v>0</v>
      </c>
      <c r="C4049" s="225"/>
      <c r="D4049" s="225" t="s">
        <v>38</v>
      </c>
      <c r="E4049" s="226"/>
      <c r="F4049" s="437" t="str">
        <f>CONCATENATE("$/",G3982)</f>
        <v>$/0</v>
      </c>
      <c r="G4049" s="438">
        <f>SUBTOTAL(9,G4005:G4048)</f>
        <v>0</v>
      </c>
    </row>
    <row r="4050" spans="1:7" ht="16.5" customHeight="1" thickTop="1" thickBot="1" x14ac:dyDescent="0.25"/>
    <row r="4051" spans="1:7" ht="16.5" customHeight="1" thickTop="1" x14ac:dyDescent="0.2">
      <c r="A4051" s="613" t="s">
        <v>40</v>
      </c>
      <c r="B4051" s="614"/>
      <c r="C4051" s="614"/>
      <c r="D4051" s="614"/>
      <c r="E4051" s="614"/>
      <c r="F4051" s="614"/>
      <c r="G4051" s="615"/>
    </row>
    <row r="4052" spans="1:7" ht="16.5" customHeight="1" x14ac:dyDescent="0.2">
      <c r="A4052" s="146" t="s">
        <v>819</v>
      </c>
      <c r="B4052" s="147" t="str">
        <f>Comitente</f>
        <v>DIRECCIÓN PROVINCIAL DE VIALIDAD</v>
      </c>
      <c r="C4052" s="148"/>
      <c r="D4052" s="223"/>
      <c r="E4052" s="223"/>
      <c r="F4052" s="150"/>
      <c r="G4052" s="151"/>
    </row>
    <row r="4053" spans="1:7" ht="16.5" customHeight="1" x14ac:dyDescent="0.2">
      <c r="A4053" s="146" t="s">
        <v>820</v>
      </c>
      <c r="B4053" s="147">
        <f>Contratista</f>
        <v>0</v>
      </c>
      <c r="C4053" s="152"/>
      <c r="D4053" s="152"/>
      <c r="E4053" s="152"/>
      <c r="F4053" s="147"/>
      <c r="G4053" s="153"/>
    </row>
    <row r="4054" spans="1:7" ht="16.5" customHeight="1" x14ac:dyDescent="0.2">
      <c r="A4054" s="146" t="s">
        <v>28</v>
      </c>
      <c r="B4054" s="147">
        <f>Obra</f>
        <v>0</v>
      </c>
      <c r="C4054" s="152"/>
      <c r="D4054" s="152"/>
      <c r="E4054" s="152"/>
      <c r="F4054" s="147" t="s">
        <v>41</v>
      </c>
      <c r="G4054" s="153">
        <f>Fecha_Base</f>
        <v>0</v>
      </c>
    </row>
    <row r="4055" spans="1:7" ht="16.5" customHeight="1" x14ac:dyDescent="0.2">
      <c r="A4055" s="154" t="s">
        <v>818</v>
      </c>
      <c r="B4055" s="155">
        <f>Ubicación</f>
        <v>0</v>
      </c>
      <c r="C4055" s="155"/>
      <c r="D4055" s="156"/>
      <c r="E4055" s="157"/>
      <c r="F4055" s="158"/>
      <c r="G4055" s="159"/>
    </row>
    <row r="4056" spans="1:7" ht="16.5" customHeight="1" x14ac:dyDescent="0.2">
      <c r="A4056" s="154" t="s">
        <v>42</v>
      </c>
      <c r="B4056" s="470"/>
      <c r="C4056" s="160" t="str">
        <f>IF(B4056="","",VLOOKUP(B4056,Tabla_CyP,2,FALSE))</f>
        <v/>
      </c>
      <c r="E4056" s="157"/>
      <c r="F4056" s="158"/>
      <c r="G4056" s="159"/>
    </row>
    <row r="4057" spans="1:7" ht="16.5" customHeight="1" x14ac:dyDescent="0.2">
      <c r="A4057" s="154" t="s">
        <v>29</v>
      </c>
      <c r="B4057" s="570">
        <v>55</v>
      </c>
      <c r="C4057" s="160">
        <f>IF(B4057=0,"",VLOOKUP(B4057,Tabla_CyP,2,FALSE))</f>
        <v>0</v>
      </c>
      <c r="D4057" s="156"/>
      <c r="E4057" s="157"/>
      <c r="F4057" s="155" t="s">
        <v>30</v>
      </c>
      <c r="G4057" s="161">
        <f>IF(B4057=0,"",VLOOKUP(B4057,Tabla_CyP,4,FALSE))</f>
        <v>0</v>
      </c>
    </row>
    <row r="4058" spans="1:7" ht="16.5" customHeight="1" x14ac:dyDescent="0.2">
      <c r="A4058" s="154"/>
      <c r="B4058" s="155"/>
      <c r="C4058" s="160"/>
      <c r="D4058" s="156"/>
      <c r="E4058" s="157"/>
      <c r="F4058" s="160"/>
      <c r="G4058" s="162"/>
    </row>
    <row r="4059" spans="1:7" ht="16.5" customHeight="1" x14ac:dyDescent="0.2">
      <c r="A4059" s="412"/>
      <c r="B4059" s="149"/>
      <c r="C4059" s="413" t="s">
        <v>1695</v>
      </c>
      <c r="D4059" s="149"/>
      <c r="E4059" s="149"/>
      <c r="F4059" s="149"/>
      <c r="G4059" s="414"/>
    </row>
    <row r="4060" spans="1:7" ht="16.5" customHeight="1" x14ac:dyDescent="0.2">
      <c r="A4060" s="154"/>
      <c r="B4060" s="215"/>
      <c r="C4060" s="160"/>
      <c r="D4060" s="156"/>
      <c r="E4060" s="157"/>
      <c r="F4060" s="155"/>
      <c r="G4060" s="161"/>
    </row>
    <row r="4061" spans="1:7" ht="16.5" customHeight="1" x14ac:dyDescent="0.2">
      <c r="A4061" s="154"/>
      <c r="B4061" s="215"/>
      <c r="C4061" s="415" t="s">
        <v>1696</v>
      </c>
      <c r="D4061" s="416" t="s">
        <v>32</v>
      </c>
      <c r="E4061" s="416" t="s">
        <v>1697</v>
      </c>
      <c r="F4061" s="416" t="s">
        <v>1698</v>
      </c>
      <c r="G4061" s="417" t="s">
        <v>1699</v>
      </c>
    </row>
    <row r="4062" spans="1:7" ht="16.5" customHeight="1" x14ac:dyDescent="0.2">
      <c r="A4062" s="154"/>
      <c r="B4062" s="215"/>
      <c r="C4062" s="424"/>
      <c r="D4062" s="429"/>
      <c r="E4062" s="467"/>
      <c r="F4062" s="430"/>
      <c r="G4062" s="420">
        <f>ROUND(D4062*F4062,2)</f>
        <v>0</v>
      </c>
    </row>
    <row r="4063" spans="1:7" ht="16.5" customHeight="1" x14ac:dyDescent="0.2">
      <c r="A4063" s="154"/>
      <c r="B4063" s="215"/>
      <c r="C4063" s="424"/>
      <c r="D4063" s="429"/>
      <c r="E4063" s="467"/>
      <c r="F4063" s="430"/>
      <c r="G4063" s="420">
        <f>ROUND(D4063*F4063,2)</f>
        <v>0</v>
      </c>
    </row>
    <row r="4064" spans="1:7" ht="16.5" customHeight="1" x14ac:dyDescent="0.2">
      <c r="A4064" s="154"/>
      <c r="B4064" s="215"/>
      <c r="C4064" s="424"/>
      <c r="D4064" s="429"/>
      <c r="E4064" s="467"/>
      <c r="F4064" s="430"/>
      <c r="G4064" s="420">
        <f>ROUND(D4064*F4064,2)</f>
        <v>0</v>
      </c>
    </row>
    <row r="4065" spans="1:7" ht="16.5" customHeight="1" x14ac:dyDescent="0.2">
      <c r="A4065" s="154"/>
      <c r="B4065" s="215"/>
      <c r="C4065" s="424"/>
      <c r="D4065" s="429"/>
      <c r="E4065" s="467"/>
      <c r="F4065" s="430"/>
      <c r="G4065" s="420">
        <f>ROUND(D4065*F4065,2)</f>
        <v>0</v>
      </c>
    </row>
    <row r="4066" spans="1:7" ht="16.5" customHeight="1" x14ac:dyDescent="0.2">
      <c r="A4066" s="154"/>
      <c r="B4066" s="215"/>
      <c r="C4066" s="424"/>
      <c r="D4066" s="429"/>
      <c r="E4066" s="467"/>
      <c r="F4066" s="430"/>
      <c r="G4066" s="420">
        <f t="shared" ref="G4066:G4071" si="432">ROUND(D4066*F4066,2)</f>
        <v>0</v>
      </c>
    </row>
    <row r="4067" spans="1:7" ht="16.5" customHeight="1" x14ac:dyDescent="0.2">
      <c r="A4067" s="154"/>
      <c r="B4067" s="215"/>
      <c r="C4067" s="424"/>
      <c r="D4067" s="429"/>
      <c r="E4067" s="467"/>
      <c r="F4067" s="430"/>
      <c r="G4067" s="420">
        <f t="shared" si="432"/>
        <v>0</v>
      </c>
    </row>
    <row r="4068" spans="1:7" ht="16.5" customHeight="1" x14ac:dyDescent="0.2">
      <c r="A4068" s="154"/>
      <c r="B4068" s="215"/>
      <c r="C4068" s="424"/>
      <c r="D4068" s="429"/>
      <c r="E4068" s="467"/>
      <c r="F4068" s="430"/>
      <c r="G4068" s="420">
        <f t="shared" si="432"/>
        <v>0</v>
      </c>
    </row>
    <row r="4069" spans="1:7" ht="16.5" customHeight="1" x14ac:dyDescent="0.2">
      <c r="A4069" s="154"/>
      <c r="B4069" s="215"/>
      <c r="C4069" s="424"/>
      <c r="D4069" s="429"/>
      <c r="E4069" s="467"/>
      <c r="F4069" s="430"/>
      <c r="G4069" s="420">
        <f t="shared" si="432"/>
        <v>0</v>
      </c>
    </row>
    <row r="4070" spans="1:7" ht="16.5" customHeight="1" x14ac:dyDescent="0.2">
      <c r="A4070" s="154"/>
      <c r="B4070" s="215"/>
      <c r="C4070" s="424"/>
      <c r="D4070" s="429"/>
      <c r="E4070" s="467"/>
      <c r="F4070" s="430"/>
      <c r="G4070" s="420">
        <f t="shared" si="432"/>
        <v>0</v>
      </c>
    </row>
    <row r="4071" spans="1:7" ht="16.5" customHeight="1" x14ac:dyDescent="0.2">
      <c r="A4071" s="154"/>
      <c r="B4071" s="215"/>
      <c r="C4071" s="424"/>
      <c r="D4071" s="429"/>
      <c r="E4071" s="467"/>
      <c r="F4071" s="430"/>
      <c r="G4071" s="420">
        <f t="shared" si="432"/>
        <v>0</v>
      </c>
    </row>
    <row r="4072" spans="1:7" ht="16.5" customHeight="1" thickBot="1" x14ac:dyDescent="0.25">
      <c r="A4072" s="154"/>
      <c r="B4072" s="215"/>
      <c r="C4072" s="160"/>
      <c r="E4072" s="222"/>
      <c r="F4072" s="155"/>
      <c r="G4072" s="161"/>
    </row>
    <row r="4073" spans="1:7" ht="16.5" customHeight="1" thickBot="1" x14ac:dyDescent="0.25">
      <c r="A4073" s="154"/>
      <c r="C4073" s="421" t="s">
        <v>1700</v>
      </c>
      <c r="E4073" s="222">
        <f>SUMPRODUCT(D4062:D4071,E4062:E4071)</f>
        <v>0</v>
      </c>
      <c r="F4073" s="155" t="s">
        <v>1701</v>
      </c>
      <c r="G4073" s="422">
        <f>SUM(G4062:G4071)</f>
        <v>0</v>
      </c>
    </row>
    <row r="4074" spans="1:7" ht="16.5" customHeight="1" x14ac:dyDescent="0.2">
      <c r="A4074" s="154"/>
      <c r="B4074" s="215"/>
      <c r="C4074" s="421"/>
      <c r="D4074" s="222"/>
      <c r="E4074" s="157"/>
      <c r="F4074" s="155"/>
      <c r="G4074" s="224"/>
    </row>
    <row r="4075" spans="1:7" ht="16.5" customHeight="1" x14ac:dyDescent="0.2">
      <c r="A4075" s="154"/>
      <c r="B4075" s="215"/>
      <c r="C4075" s="155" t="s">
        <v>1702</v>
      </c>
      <c r="D4075" s="425"/>
      <c r="E4075" s="559" t="str">
        <f>CONCATENATE(G4057,"/día")</f>
        <v>0/día</v>
      </c>
      <c r="F4075" s="155"/>
      <c r="G4075" s="161"/>
    </row>
    <row r="4076" spans="1:7" ht="16.5" customHeight="1" x14ac:dyDescent="0.2">
      <c r="A4076" s="154"/>
      <c r="B4076" s="215"/>
      <c r="C4076" s="160"/>
      <c r="D4076" s="156"/>
      <c r="E4076" s="157"/>
      <c r="F4076" s="155"/>
      <c r="G4076" s="161"/>
    </row>
    <row r="4077" spans="1:7" ht="16.5" customHeight="1" x14ac:dyDescent="0.2">
      <c r="A4077" s="603" t="s">
        <v>681</v>
      </c>
      <c r="B4077" s="604"/>
      <c r="C4077" s="605" t="s">
        <v>0</v>
      </c>
      <c r="D4077" s="607" t="s">
        <v>1703</v>
      </c>
      <c r="E4077" s="607" t="s">
        <v>1715</v>
      </c>
      <c r="F4077" s="609" t="s">
        <v>1054</v>
      </c>
      <c r="G4077" s="611" t="s">
        <v>34</v>
      </c>
    </row>
    <row r="4078" spans="1:7" ht="16.5" customHeight="1" x14ac:dyDescent="0.2">
      <c r="A4078" s="163" t="s">
        <v>682</v>
      </c>
      <c r="B4078" s="164" t="s">
        <v>683</v>
      </c>
      <c r="C4078" s="606"/>
      <c r="D4078" s="608"/>
      <c r="E4078" s="608"/>
      <c r="F4078" s="610"/>
      <c r="G4078" s="612"/>
    </row>
    <row r="4079" spans="1:7" ht="16.5" customHeight="1" x14ac:dyDescent="0.2">
      <c r="A4079" s="165"/>
      <c r="B4079" s="160"/>
      <c r="C4079" s="167" t="s">
        <v>1704</v>
      </c>
      <c r="D4079" s="157"/>
      <c r="E4079" s="157"/>
      <c r="F4079" s="160"/>
      <c r="G4079" s="168"/>
    </row>
    <row r="4080" spans="1:7" ht="16.5" customHeight="1" x14ac:dyDescent="0.2">
      <c r="A4080" s="578" t="s">
        <v>1806</v>
      </c>
      <c r="B4080" s="418" t="str">
        <f t="shared" ref="B4080:B4089" si="433">IF(A4080=0,0,VLOOKUP(A4080,Tabla_Indices,2,FALSE))</f>
        <v>Equipo - Amortización de equipo</v>
      </c>
      <c r="C4080" s="424" t="s">
        <v>1821</v>
      </c>
      <c r="D4080" s="579">
        <f>C_Amortización_Equipo</f>
        <v>0</v>
      </c>
      <c r="E4080" s="472"/>
      <c r="F4080" s="468">
        <f>IF(C4080="",0,D4075)</f>
        <v>0</v>
      </c>
      <c r="G4080" s="426">
        <f>IF(F4080=0,0,ROUND(E4080/F4080,2))</f>
        <v>0</v>
      </c>
    </row>
    <row r="4081" spans="1:7" ht="16.5" customHeight="1" x14ac:dyDescent="0.2">
      <c r="A4081" s="578" t="s">
        <v>1806</v>
      </c>
      <c r="B4081" s="418" t="str">
        <f t="shared" si="433"/>
        <v>Equipo - Amortización de equipo</v>
      </c>
      <c r="C4081" s="424" t="s">
        <v>1811</v>
      </c>
      <c r="D4081" s="579">
        <f>C_Interés_Equipo</f>
        <v>0</v>
      </c>
      <c r="E4081" s="472"/>
      <c r="F4081" s="468">
        <f>IF(C4081="",0,D4075)</f>
        <v>0</v>
      </c>
      <c r="G4081" s="426">
        <f t="shared" ref="G4081:G4089" si="434">IF(F4081=0,0,ROUND(E4081/F4081,2))</f>
        <v>0</v>
      </c>
    </row>
    <row r="4082" spans="1:7" ht="16.5" customHeight="1" x14ac:dyDescent="0.2">
      <c r="A4082" s="578" t="s">
        <v>1807</v>
      </c>
      <c r="B4082" s="418" t="str">
        <f t="shared" si="433"/>
        <v xml:space="preserve">Accesorios y repuestos para máquinas de uso especial                 </v>
      </c>
      <c r="C4082" s="428" t="s">
        <v>1721</v>
      </c>
      <c r="D4082" s="579">
        <f>C_Reparaciones_Repuestos_Equipos</f>
        <v>0</v>
      </c>
      <c r="E4082" s="472"/>
      <c r="F4082" s="468">
        <f>IF(C4082="",0,D4075)</f>
        <v>0</v>
      </c>
      <c r="G4082" s="426">
        <f t="shared" si="434"/>
        <v>0</v>
      </c>
    </row>
    <row r="4083" spans="1:7" ht="16.5" customHeight="1" x14ac:dyDescent="0.2">
      <c r="A4083" s="578" t="s">
        <v>1809</v>
      </c>
      <c r="B4083" s="418" t="str">
        <f t="shared" si="433"/>
        <v xml:space="preserve">Gas oil                                                                </v>
      </c>
      <c r="C4083" s="428" t="s">
        <v>982</v>
      </c>
      <c r="D4083" s="579">
        <f>C_Combustible_Equipos</f>
        <v>0</v>
      </c>
      <c r="E4083" s="472"/>
      <c r="F4083" s="468">
        <f>IF(C4083="",0,D4075)</f>
        <v>0</v>
      </c>
      <c r="G4083" s="426">
        <f t="shared" si="434"/>
        <v>0</v>
      </c>
    </row>
    <row r="4084" spans="1:7" ht="16.5" customHeight="1" x14ac:dyDescent="0.2">
      <c r="A4084" s="578" t="s">
        <v>1810</v>
      </c>
      <c r="B4084" s="418" t="str">
        <f t="shared" si="433"/>
        <v xml:space="preserve">Aceites lubricantes                                                    </v>
      </c>
      <c r="C4084" s="428" t="s">
        <v>1808</v>
      </c>
      <c r="D4084" s="579">
        <f>C_Lubricantes_Equipos</f>
        <v>0</v>
      </c>
      <c r="E4084" s="472"/>
      <c r="F4084" s="468">
        <f>IF(C4084="",0,D4075)</f>
        <v>0</v>
      </c>
      <c r="G4084" s="426">
        <f t="shared" si="434"/>
        <v>0</v>
      </c>
    </row>
    <row r="4085" spans="1:7" ht="16.5" customHeight="1" x14ac:dyDescent="0.2">
      <c r="A4085" s="578"/>
      <c r="B4085" s="418">
        <f t="shared" si="433"/>
        <v>0</v>
      </c>
      <c r="C4085" s="428"/>
      <c r="D4085" s="471"/>
      <c r="E4085" s="430"/>
      <c r="F4085" s="468">
        <f>IF(C4085="",0,D4075)</f>
        <v>0</v>
      </c>
      <c r="G4085" s="426">
        <f t="shared" si="434"/>
        <v>0</v>
      </c>
    </row>
    <row r="4086" spans="1:7" ht="16.5" customHeight="1" x14ac:dyDescent="0.2">
      <c r="A4086" s="578"/>
      <c r="B4086" s="418">
        <f t="shared" si="433"/>
        <v>0</v>
      </c>
      <c r="C4086" s="428"/>
      <c r="D4086" s="425"/>
      <c r="E4086" s="471"/>
      <c r="F4086" s="468">
        <f>IF(C4086="",0,D4075)</f>
        <v>0</v>
      </c>
      <c r="G4086" s="426">
        <f t="shared" si="434"/>
        <v>0</v>
      </c>
    </row>
    <row r="4087" spans="1:7" ht="16.5" customHeight="1" x14ac:dyDescent="0.2">
      <c r="A4087" s="578"/>
      <c r="B4087" s="418">
        <f t="shared" si="433"/>
        <v>0</v>
      </c>
      <c r="C4087" s="428"/>
      <c r="D4087" s="425"/>
      <c r="E4087" s="471"/>
      <c r="F4087" s="468">
        <f>IF(C4087="",0,D4075)</f>
        <v>0</v>
      </c>
      <c r="G4087" s="426">
        <f t="shared" si="434"/>
        <v>0</v>
      </c>
    </row>
    <row r="4088" spans="1:7" ht="16.5" customHeight="1" x14ac:dyDescent="0.2">
      <c r="A4088" s="578"/>
      <c r="B4088" s="418">
        <f t="shared" si="433"/>
        <v>0</v>
      </c>
      <c r="C4088" s="428"/>
      <c r="D4088" s="425"/>
      <c r="E4088" s="429"/>
      <c r="F4088" s="468">
        <f>IF(C4088="",0,D4075)</f>
        <v>0</v>
      </c>
      <c r="G4088" s="426">
        <f t="shared" si="434"/>
        <v>0</v>
      </c>
    </row>
    <row r="4089" spans="1:7" ht="16.5" customHeight="1" x14ac:dyDescent="0.2">
      <c r="A4089" s="578"/>
      <c r="B4089" s="418">
        <f t="shared" si="433"/>
        <v>0</v>
      </c>
      <c r="C4089" s="424"/>
      <c r="D4089" s="425"/>
      <c r="E4089" s="429"/>
      <c r="F4089" s="468">
        <f>IF(C4089="",0,D4075)</f>
        <v>0</v>
      </c>
      <c r="G4089" s="426">
        <f t="shared" si="434"/>
        <v>0</v>
      </c>
    </row>
    <row r="4090" spans="1:7" ht="16.5" customHeight="1" x14ac:dyDescent="0.2">
      <c r="A4090" s="169"/>
      <c r="B4090" s="156"/>
      <c r="C4090" s="160"/>
      <c r="D4090" s="156"/>
      <c r="E4090" s="157"/>
      <c r="F4090" s="166" t="s">
        <v>35</v>
      </c>
      <c r="G4090" s="431">
        <f>SUBTOTAL(9,G4080:G4089)</f>
        <v>0</v>
      </c>
    </row>
    <row r="4091" spans="1:7" ht="16.5" customHeight="1" x14ac:dyDescent="0.2">
      <c r="A4091" s="165"/>
      <c r="B4091" s="160"/>
      <c r="C4091" s="167" t="s">
        <v>821</v>
      </c>
      <c r="D4091" s="156"/>
      <c r="E4091" s="157"/>
      <c r="F4091" s="158"/>
      <c r="G4091" s="168"/>
    </row>
    <row r="4092" spans="1:7" ht="16.5" customHeight="1" x14ac:dyDescent="0.2">
      <c r="A4092" s="603" t="s">
        <v>681</v>
      </c>
      <c r="B4092" s="604"/>
      <c r="C4092" s="605" t="s">
        <v>0</v>
      </c>
      <c r="D4092" s="607" t="s">
        <v>32</v>
      </c>
      <c r="E4092" s="607" t="s">
        <v>1715</v>
      </c>
      <c r="F4092" s="609" t="s">
        <v>1054</v>
      </c>
      <c r="G4092" s="611" t="s">
        <v>34</v>
      </c>
    </row>
    <row r="4093" spans="1:7" ht="16.5" customHeight="1" x14ac:dyDescent="0.2">
      <c r="A4093" s="163" t="s">
        <v>682</v>
      </c>
      <c r="B4093" s="164" t="s">
        <v>683</v>
      </c>
      <c r="C4093" s="606"/>
      <c r="D4093" s="608"/>
      <c r="E4093" s="608"/>
      <c r="F4093" s="610"/>
      <c r="G4093" s="612"/>
    </row>
    <row r="4094" spans="1:7" ht="16.5" customHeight="1" x14ac:dyDescent="0.2">
      <c r="A4094" s="423" t="s">
        <v>1822</v>
      </c>
      <c r="B4094" s="418" t="str">
        <f t="shared" ref="B4094:B4100" si="435">IF(A4094=0,0,VLOOKUP(A4094,Tabla_Indices,2,FALSE))</f>
        <v>Oficial Especializado</v>
      </c>
      <c r="C4094" s="427" t="s">
        <v>1723</v>
      </c>
      <c r="D4094" s="425"/>
      <c r="E4094" s="429"/>
      <c r="F4094" s="419">
        <f>D4075</f>
        <v>0</v>
      </c>
      <c r="G4094" s="432">
        <f>IF(F4094=0,0,ROUND(D4094*E4094/F4094,2))</f>
        <v>0</v>
      </c>
    </row>
    <row r="4095" spans="1:7" ht="16.5" customHeight="1" x14ac:dyDescent="0.2">
      <c r="A4095" s="423" t="s">
        <v>1823</v>
      </c>
      <c r="B4095" s="418" t="str">
        <f t="shared" si="435"/>
        <v xml:space="preserve">Oficial </v>
      </c>
      <c r="C4095" s="424" t="s">
        <v>1724</v>
      </c>
      <c r="D4095" s="425"/>
      <c r="E4095" s="429"/>
      <c r="F4095" s="419">
        <f>D4075</f>
        <v>0</v>
      </c>
      <c r="G4095" s="432">
        <f t="shared" ref="G4095:G4100" si="436">IF(F4095=0,0,ROUND(D4095*E4095/F4095,2))</f>
        <v>0</v>
      </c>
    </row>
    <row r="4096" spans="1:7" ht="16.5" customHeight="1" x14ac:dyDescent="0.2">
      <c r="A4096" s="423" t="s">
        <v>1824</v>
      </c>
      <c r="B4096" s="418" t="str">
        <f t="shared" si="435"/>
        <v>Ayudante</v>
      </c>
      <c r="C4096" s="424" t="s">
        <v>1725</v>
      </c>
      <c r="D4096" s="425"/>
      <c r="E4096" s="429"/>
      <c r="F4096" s="419">
        <f>D4075</f>
        <v>0</v>
      </c>
      <c r="G4096" s="432">
        <f t="shared" si="436"/>
        <v>0</v>
      </c>
    </row>
    <row r="4097" spans="1:7" ht="16.5" customHeight="1" x14ac:dyDescent="0.2">
      <c r="A4097" s="423" t="s">
        <v>1824</v>
      </c>
      <c r="B4097" s="418" t="str">
        <f t="shared" si="435"/>
        <v>Ayudante</v>
      </c>
      <c r="C4097" s="424" t="s">
        <v>825</v>
      </c>
      <c r="D4097" s="425"/>
      <c r="E4097" s="429"/>
      <c r="F4097" s="419">
        <f>D4075</f>
        <v>0</v>
      </c>
      <c r="G4097" s="432">
        <f t="shared" si="436"/>
        <v>0</v>
      </c>
    </row>
    <row r="4098" spans="1:7" ht="16.5" customHeight="1" x14ac:dyDescent="0.2">
      <c r="A4098" s="423"/>
      <c r="B4098" s="418">
        <f t="shared" si="435"/>
        <v>0</v>
      </c>
      <c r="C4098" s="424"/>
      <c r="D4098" s="425"/>
      <c r="E4098" s="429"/>
      <c r="F4098" s="419"/>
      <c r="G4098" s="432">
        <f t="shared" si="436"/>
        <v>0</v>
      </c>
    </row>
    <row r="4099" spans="1:7" ht="16.5" customHeight="1" x14ac:dyDescent="0.2">
      <c r="A4099" s="423" t="s">
        <v>1825</v>
      </c>
      <c r="B4099" s="418" t="str">
        <f t="shared" si="435"/>
        <v>Sereno</v>
      </c>
      <c r="C4099" s="424" t="s">
        <v>1726</v>
      </c>
      <c r="D4099" s="433"/>
      <c r="E4099" s="571"/>
      <c r="F4099" s="419">
        <f>D4075</f>
        <v>0</v>
      </c>
      <c r="G4099" s="432">
        <f t="shared" si="436"/>
        <v>0</v>
      </c>
    </row>
    <row r="4100" spans="1:7" ht="16.5" customHeight="1" x14ac:dyDescent="0.2">
      <c r="A4100" s="423"/>
      <c r="B4100" s="418">
        <f t="shared" si="435"/>
        <v>0</v>
      </c>
      <c r="C4100" s="418"/>
      <c r="D4100" s="469"/>
      <c r="E4100" s="419"/>
      <c r="F4100" s="419">
        <f>D4075</f>
        <v>0</v>
      </c>
      <c r="G4100" s="432">
        <f t="shared" si="436"/>
        <v>0</v>
      </c>
    </row>
    <row r="4101" spans="1:7" ht="16.5" customHeight="1" x14ac:dyDescent="0.2">
      <c r="A4101" s="169"/>
      <c r="B4101" s="156"/>
      <c r="C4101" s="160"/>
      <c r="D4101" s="156"/>
      <c r="E4101" s="157"/>
      <c r="F4101" s="166" t="s">
        <v>36</v>
      </c>
      <c r="G4101" s="434">
        <f>SUBTOTAL(9,G4094:G4100)</f>
        <v>0</v>
      </c>
    </row>
    <row r="4102" spans="1:7" ht="16.5" customHeight="1" x14ac:dyDescent="0.2">
      <c r="A4102" s="165"/>
      <c r="B4102" s="160"/>
      <c r="C4102" s="167" t="s">
        <v>1705</v>
      </c>
      <c r="D4102" s="156"/>
      <c r="E4102" s="157"/>
      <c r="F4102" s="158"/>
      <c r="G4102" s="168"/>
    </row>
    <row r="4103" spans="1:7" ht="16.5" customHeight="1" x14ac:dyDescent="0.2">
      <c r="A4103" s="603" t="s">
        <v>681</v>
      </c>
      <c r="B4103" s="604"/>
      <c r="C4103" s="605" t="s">
        <v>0</v>
      </c>
      <c r="D4103" s="605" t="s">
        <v>31</v>
      </c>
      <c r="E4103" s="607" t="s">
        <v>32</v>
      </c>
      <c r="F4103" s="609" t="s">
        <v>33</v>
      </c>
      <c r="G4103" s="611" t="s">
        <v>34</v>
      </c>
    </row>
    <row r="4104" spans="1:7" ht="16.5" customHeight="1" x14ac:dyDescent="0.2">
      <c r="A4104" s="163" t="s">
        <v>682</v>
      </c>
      <c r="B4104" s="164" t="s">
        <v>683</v>
      </c>
      <c r="C4104" s="606"/>
      <c r="D4104" s="606"/>
      <c r="E4104" s="608"/>
      <c r="F4104" s="610"/>
      <c r="G4104" s="612"/>
    </row>
    <row r="4105" spans="1:7" ht="16.5" customHeight="1" x14ac:dyDescent="0.2">
      <c r="A4105" s="423"/>
      <c r="B4105" s="418">
        <f t="shared" ref="B4105:B4115" si="437">IF(A4105=0,0,VLOOKUP(A4105,Tabla_Indices,2,FALSE))</f>
        <v>0</v>
      </c>
      <c r="C4105" s="424"/>
      <c r="D4105" s="425"/>
      <c r="E4105" s="429"/>
      <c r="F4105" s="430"/>
      <c r="G4105" s="432">
        <f>ROUND(E4105*F4105,2)</f>
        <v>0</v>
      </c>
    </row>
    <row r="4106" spans="1:7" ht="16.5" customHeight="1" x14ac:dyDescent="0.2">
      <c r="A4106" s="423"/>
      <c r="B4106" s="418">
        <f t="shared" si="437"/>
        <v>0</v>
      </c>
      <c r="C4106" s="424"/>
      <c r="D4106" s="425"/>
      <c r="E4106" s="429"/>
      <c r="F4106" s="430"/>
      <c r="G4106" s="432">
        <f t="shared" ref="G4106:G4115" si="438">ROUND(E4106*F4106,2)</f>
        <v>0</v>
      </c>
    </row>
    <row r="4107" spans="1:7" ht="16.5" customHeight="1" x14ac:dyDescent="0.2">
      <c r="A4107" s="423"/>
      <c r="B4107" s="418">
        <f t="shared" si="437"/>
        <v>0</v>
      </c>
      <c r="C4107" s="424"/>
      <c r="D4107" s="425"/>
      <c r="E4107" s="429"/>
      <c r="F4107" s="430"/>
      <c r="G4107" s="432">
        <f t="shared" si="438"/>
        <v>0</v>
      </c>
    </row>
    <row r="4108" spans="1:7" ht="16.5" customHeight="1" x14ac:dyDescent="0.2">
      <c r="A4108" s="423"/>
      <c r="B4108" s="418">
        <f t="shared" si="437"/>
        <v>0</v>
      </c>
      <c r="C4108" s="424"/>
      <c r="D4108" s="425"/>
      <c r="E4108" s="429"/>
      <c r="F4108" s="430"/>
      <c r="G4108" s="432">
        <f t="shared" si="438"/>
        <v>0</v>
      </c>
    </row>
    <row r="4109" spans="1:7" ht="16.5" customHeight="1" x14ac:dyDescent="0.2">
      <c r="A4109" s="423"/>
      <c r="B4109" s="418">
        <f t="shared" si="437"/>
        <v>0</v>
      </c>
      <c r="C4109" s="424"/>
      <c r="D4109" s="425"/>
      <c r="E4109" s="429"/>
      <c r="F4109" s="430"/>
      <c r="G4109" s="432">
        <f t="shared" si="438"/>
        <v>0</v>
      </c>
    </row>
    <row r="4110" spans="1:7" ht="16.5" customHeight="1" x14ac:dyDescent="0.2">
      <c r="A4110" s="423"/>
      <c r="B4110" s="418">
        <f t="shared" si="437"/>
        <v>0</v>
      </c>
      <c r="C4110" s="424"/>
      <c r="D4110" s="425"/>
      <c r="E4110" s="435"/>
      <c r="F4110" s="430"/>
      <c r="G4110" s="432">
        <f t="shared" si="438"/>
        <v>0</v>
      </c>
    </row>
    <row r="4111" spans="1:7" ht="16.5" customHeight="1" x14ac:dyDescent="0.2">
      <c r="A4111" s="423"/>
      <c r="B4111" s="418">
        <f t="shared" si="437"/>
        <v>0</v>
      </c>
      <c r="C4111" s="424"/>
      <c r="D4111" s="425"/>
      <c r="E4111" s="429"/>
      <c r="F4111" s="430"/>
      <c r="G4111" s="432">
        <f t="shared" si="438"/>
        <v>0</v>
      </c>
    </row>
    <row r="4112" spans="1:7" ht="16.5" customHeight="1" x14ac:dyDescent="0.2">
      <c r="A4112" s="423"/>
      <c r="B4112" s="418">
        <f t="shared" si="437"/>
        <v>0</v>
      </c>
      <c r="C4112" s="424"/>
      <c r="D4112" s="425"/>
      <c r="E4112" s="429"/>
      <c r="F4112" s="430"/>
      <c r="G4112" s="432">
        <f t="shared" si="438"/>
        <v>0</v>
      </c>
    </row>
    <row r="4113" spans="1:7" ht="16.5" customHeight="1" x14ac:dyDescent="0.2">
      <c r="A4113" s="423"/>
      <c r="B4113" s="418">
        <f t="shared" si="437"/>
        <v>0</v>
      </c>
      <c r="C4113" s="424"/>
      <c r="D4113" s="425"/>
      <c r="E4113" s="429"/>
      <c r="F4113" s="430"/>
      <c r="G4113" s="432">
        <f t="shared" si="438"/>
        <v>0</v>
      </c>
    </row>
    <row r="4114" spans="1:7" ht="16.5" customHeight="1" x14ac:dyDescent="0.2">
      <c r="A4114" s="423"/>
      <c r="B4114" s="418">
        <f t="shared" si="437"/>
        <v>0</v>
      </c>
      <c r="C4114" s="424"/>
      <c r="D4114" s="425"/>
      <c r="E4114" s="429"/>
      <c r="F4114" s="430"/>
      <c r="G4114" s="432">
        <f t="shared" si="438"/>
        <v>0</v>
      </c>
    </row>
    <row r="4115" spans="1:7" ht="16.5" customHeight="1" x14ac:dyDescent="0.2">
      <c r="A4115" s="423"/>
      <c r="B4115" s="418">
        <f t="shared" si="437"/>
        <v>0</v>
      </c>
      <c r="C4115" s="424"/>
      <c r="D4115" s="425"/>
      <c r="E4115" s="429"/>
      <c r="F4115" s="430"/>
      <c r="G4115" s="432">
        <f t="shared" si="438"/>
        <v>0</v>
      </c>
    </row>
    <row r="4116" spans="1:7" ht="16.5" customHeight="1" x14ac:dyDescent="0.2">
      <c r="A4116" s="165"/>
      <c r="B4116" s="160"/>
      <c r="C4116" s="160"/>
      <c r="D4116" s="156"/>
      <c r="E4116" s="157"/>
      <c r="F4116" s="166" t="s">
        <v>37</v>
      </c>
      <c r="G4116" s="436">
        <f>SUBTOTAL(9,G4105:G4115)</f>
        <v>0</v>
      </c>
    </row>
    <row r="4117" spans="1:7" ht="16.5" customHeight="1" x14ac:dyDescent="0.2">
      <c r="A4117" s="165"/>
      <c r="B4117" s="160"/>
      <c r="C4117" s="167" t="s">
        <v>1706</v>
      </c>
      <c r="D4117" s="156"/>
      <c r="E4117" s="157"/>
      <c r="F4117" s="158"/>
      <c r="G4117" s="168"/>
    </row>
    <row r="4118" spans="1:7" ht="16.5" customHeight="1" x14ac:dyDescent="0.2">
      <c r="A4118" s="603" t="s">
        <v>681</v>
      </c>
      <c r="B4118" s="604"/>
      <c r="C4118" s="605" t="s">
        <v>0</v>
      </c>
      <c r="D4118" s="605" t="s">
        <v>31</v>
      </c>
      <c r="E4118" s="607" t="s">
        <v>32</v>
      </c>
      <c r="F4118" s="609" t="s">
        <v>33</v>
      </c>
      <c r="G4118" s="611" t="s">
        <v>34</v>
      </c>
    </row>
    <row r="4119" spans="1:7" ht="16.5" customHeight="1" x14ac:dyDescent="0.2">
      <c r="A4119" s="163" t="s">
        <v>682</v>
      </c>
      <c r="B4119" s="164" t="s">
        <v>683</v>
      </c>
      <c r="C4119" s="606"/>
      <c r="D4119" s="606"/>
      <c r="E4119" s="608"/>
      <c r="F4119" s="610"/>
      <c r="G4119" s="612"/>
    </row>
    <row r="4120" spans="1:7" ht="16.5" customHeight="1" x14ac:dyDescent="0.2">
      <c r="A4120" s="423"/>
      <c r="B4120" s="418">
        <f>IF(A4120=0,0,VLOOKUP(A4120,Tabla_Indices,2,FALSE))</f>
        <v>0</v>
      </c>
      <c r="C4120" s="424"/>
      <c r="D4120" s="425"/>
      <c r="E4120" s="429"/>
      <c r="F4120" s="430"/>
      <c r="G4120" s="432">
        <f>ROUND(E4120*F4120,2)</f>
        <v>0</v>
      </c>
    </row>
    <row r="4121" spans="1:7" ht="16.5" customHeight="1" x14ac:dyDescent="0.2">
      <c r="A4121" s="423"/>
      <c r="B4121" s="418">
        <f>IF(A4121=0,0,VLOOKUP(A4121,Tabla_Indices,2,FALSE))</f>
        <v>0</v>
      </c>
      <c r="C4121" s="424"/>
      <c r="D4121" s="425"/>
      <c r="E4121" s="435"/>
      <c r="F4121" s="430"/>
      <c r="G4121" s="432">
        <f t="shared" ref="G4121" si="439">ROUND(E4121*F4121,2)</f>
        <v>0</v>
      </c>
    </row>
    <row r="4122" spans="1:7" ht="16.5" customHeight="1" x14ac:dyDescent="0.2">
      <c r="A4122" s="165"/>
      <c r="B4122" s="160"/>
      <c r="C4122" s="160"/>
      <c r="D4122" s="156"/>
      <c r="E4122" s="157"/>
      <c r="F4122" s="166" t="s">
        <v>1707</v>
      </c>
      <c r="G4122" s="436">
        <f>SUBTOTAL(9,G4120:G4121)</f>
        <v>0</v>
      </c>
    </row>
    <row r="4123" spans="1:7" ht="16.5" customHeight="1" thickBot="1" x14ac:dyDescent="0.25">
      <c r="A4123" s="170"/>
      <c r="B4123" s="171"/>
      <c r="C4123" s="172"/>
      <c r="D4123" s="171"/>
      <c r="E4123" s="173"/>
      <c r="F4123" s="174"/>
      <c r="G4123" s="175"/>
    </row>
    <row r="4124" spans="1:7" ht="16.5" customHeight="1" thickBot="1" x14ac:dyDescent="0.25">
      <c r="A4124" s="202">
        <f>B4057</f>
        <v>55</v>
      </c>
      <c r="B4124" s="201">
        <f>C4057</f>
        <v>0</v>
      </c>
      <c r="C4124" s="225"/>
      <c r="D4124" s="225" t="s">
        <v>38</v>
      </c>
      <c r="E4124" s="226"/>
      <c r="F4124" s="437" t="str">
        <f>CONCATENATE("$/",G4057)</f>
        <v>$/0</v>
      </c>
      <c r="G4124" s="438">
        <f>SUBTOTAL(9,G4080:G4123)</f>
        <v>0</v>
      </c>
    </row>
    <row r="4125" spans="1:7" ht="16.5" customHeight="1" thickTop="1" thickBot="1" x14ac:dyDescent="0.25"/>
    <row r="4126" spans="1:7" ht="16.5" customHeight="1" thickTop="1" x14ac:dyDescent="0.2">
      <c r="A4126" s="613" t="s">
        <v>40</v>
      </c>
      <c r="B4126" s="614"/>
      <c r="C4126" s="614"/>
      <c r="D4126" s="614"/>
      <c r="E4126" s="614"/>
      <c r="F4126" s="614"/>
      <c r="G4126" s="615"/>
    </row>
    <row r="4127" spans="1:7" ht="16.5" customHeight="1" x14ac:dyDescent="0.2">
      <c r="A4127" s="146" t="s">
        <v>819</v>
      </c>
      <c r="B4127" s="147" t="str">
        <f>Comitente</f>
        <v>DIRECCIÓN PROVINCIAL DE VIALIDAD</v>
      </c>
      <c r="C4127" s="148"/>
      <c r="D4127" s="223"/>
      <c r="E4127" s="223"/>
      <c r="F4127" s="150"/>
      <c r="G4127" s="151"/>
    </row>
    <row r="4128" spans="1:7" ht="16.5" customHeight="1" x14ac:dyDescent="0.2">
      <c r="A4128" s="146" t="s">
        <v>820</v>
      </c>
      <c r="B4128" s="147">
        <f>Contratista</f>
        <v>0</v>
      </c>
      <c r="C4128" s="152"/>
      <c r="D4128" s="152"/>
      <c r="E4128" s="152"/>
      <c r="F4128" s="147"/>
      <c r="G4128" s="153"/>
    </row>
    <row r="4129" spans="1:7" ht="16.5" customHeight="1" x14ac:dyDescent="0.2">
      <c r="A4129" s="146" t="s">
        <v>28</v>
      </c>
      <c r="B4129" s="147">
        <f>Obra</f>
        <v>0</v>
      </c>
      <c r="C4129" s="152"/>
      <c r="D4129" s="152"/>
      <c r="E4129" s="152"/>
      <c r="F4129" s="147" t="s">
        <v>41</v>
      </c>
      <c r="G4129" s="153">
        <f>Fecha_Base</f>
        <v>0</v>
      </c>
    </row>
    <row r="4130" spans="1:7" ht="16.5" customHeight="1" x14ac:dyDescent="0.2">
      <c r="A4130" s="154" t="s">
        <v>818</v>
      </c>
      <c r="B4130" s="155">
        <f>Ubicación</f>
        <v>0</v>
      </c>
      <c r="C4130" s="155"/>
      <c r="D4130" s="156"/>
      <c r="E4130" s="157"/>
      <c r="F4130" s="158"/>
      <c r="G4130" s="159"/>
    </row>
    <row r="4131" spans="1:7" ht="16.5" customHeight="1" x14ac:dyDescent="0.2">
      <c r="A4131" s="154" t="s">
        <v>42</v>
      </c>
      <c r="B4131" s="470"/>
      <c r="C4131" s="160" t="str">
        <f>IF(B4131="","",VLOOKUP(B4131,Tabla_CyP,2,FALSE))</f>
        <v/>
      </c>
      <c r="E4131" s="157"/>
      <c r="F4131" s="158"/>
      <c r="G4131" s="159"/>
    </row>
    <row r="4132" spans="1:7" ht="16.5" customHeight="1" x14ac:dyDescent="0.2">
      <c r="A4132" s="154" t="s">
        <v>29</v>
      </c>
      <c r="B4132" s="570">
        <v>56</v>
      </c>
      <c r="C4132" s="160">
        <f>IF(B4132=0,"",VLOOKUP(B4132,Tabla_CyP,2,FALSE))</f>
        <v>0</v>
      </c>
      <c r="D4132" s="156"/>
      <c r="E4132" s="157"/>
      <c r="F4132" s="155" t="s">
        <v>30</v>
      </c>
      <c r="G4132" s="161">
        <f>IF(B4132=0,"",VLOOKUP(B4132,Tabla_CyP,4,FALSE))</f>
        <v>0</v>
      </c>
    </row>
    <row r="4133" spans="1:7" ht="16.5" customHeight="1" x14ac:dyDescent="0.2">
      <c r="A4133" s="154"/>
      <c r="B4133" s="155"/>
      <c r="C4133" s="160"/>
      <c r="D4133" s="156"/>
      <c r="E4133" s="157"/>
      <c r="F4133" s="160"/>
      <c r="G4133" s="162"/>
    </row>
    <row r="4134" spans="1:7" ht="16.5" customHeight="1" x14ac:dyDescent="0.2">
      <c r="A4134" s="412"/>
      <c r="B4134" s="149"/>
      <c r="C4134" s="413" t="s">
        <v>1695</v>
      </c>
      <c r="D4134" s="149"/>
      <c r="E4134" s="149"/>
      <c r="F4134" s="149"/>
      <c r="G4134" s="414"/>
    </row>
    <row r="4135" spans="1:7" ht="16.5" customHeight="1" x14ac:dyDescent="0.2">
      <c r="A4135" s="154"/>
      <c r="B4135" s="215"/>
      <c r="C4135" s="160"/>
      <c r="D4135" s="156"/>
      <c r="E4135" s="157"/>
      <c r="F4135" s="155"/>
      <c r="G4135" s="161"/>
    </row>
    <row r="4136" spans="1:7" ht="16.5" customHeight="1" x14ac:dyDescent="0.2">
      <c r="A4136" s="154"/>
      <c r="B4136" s="215"/>
      <c r="C4136" s="415" t="s">
        <v>1696</v>
      </c>
      <c r="D4136" s="416" t="s">
        <v>32</v>
      </c>
      <c r="E4136" s="416" t="s">
        <v>1697</v>
      </c>
      <c r="F4136" s="416" t="s">
        <v>1698</v>
      </c>
      <c r="G4136" s="417" t="s">
        <v>1699</v>
      </c>
    </row>
    <row r="4137" spans="1:7" ht="16.5" customHeight="1" x14ac:dyDescent="0.2">
      <c r="A4137" s="154"/>
      <c r="B4137" s="215"/>
      <c r="C4137" s="424"/>
      <c r="D4137" s="429"/>
      <c r="E4137" s="467"/>
      <c r="F4137" s="430"/>
      <c r="G4137" s="420">
        <f>ROUND(D4137*F4137,2)</f>
        <v>0</v>
      </c>
    </row>
    <row r="4138" spans="1:7" ht="16.5" customHeight="1" x14ac:dyDescent="0.2">
      <c r="A4138" s="154"/>
      <c r="B4138" s="215"/>
      <c r="C4138" s="424"/>
      <c r="D4138" s="429"/>
      <c r="E4138" s="467"/>
      <c r="F4138" s="430"/>
      <c r="G4138" s="420">
        <f>ROUND(D4138*F4138,2)</f>
        <v>0</v>
      </c>
    </row>
    <row r="4139" spans="1:7" ht="16.5" customHeight="1" x14ac:dyDescent="0.2">
      <c r="A4139" s="154"/>
      <c r="B4139" s="215"/>
      <c r="C4139" s="424"/>
      <c r="D4139" s="429"/>
      <c r="E4139" s="467"/>
      <c r="F4139" s="430"/>
      <c r="G4139" s="420">
        <f>ROUND(D4139*F4139,2)</f>
        <v>0</v>
      </c>
    </row>
    <row r="4140" spans="1:7" ht="16.5" customHeight="1" x14ac:dyDescent="0.2">
      <c r="A4140" s="154"/>
      <c r="B4140" s="215"/>
      <c r="C4140" s="424"/>
      <c r="D4140" s="429"/>
      <c r="E4140" s="467"/>
      <c r="F4140" s="430"/>
      <c r="G4140" s="420">
        <f>ROUND(D4140*F4140,2)</f>
        <v>0</v>
      </c>
    </row>
    <row r="4141" spans="1:7" ht="16.5" customHeight="1" x14ac:dyDescent="0.2">
      <c r="A4141" s="154"/>
      <c r="B4141" s="215"/>
      <c r="C4141" s="424"/>
      <c r="D4141" s="429"/>
      <c r="E4141" s="467"/>
      <c r="F4141" s="430"/>
      <c r="G4141" s="420">
        <f t="shared" ref="G4141:G4146" si="440">ROUND(D4141*F4141,2)</f>
        <v>0</v>
      </c>
    </row>
    <row r="4142" spans="1:7" ht="16.5" customHeight="1" x14ac:dyDescent="0.2">
      <c r="A4142" s="154"/>
      <c r="B4142" s="215"/>
      <c r="C4142" s="424"/>
      <c r="D4142" s="429"/>
      <c r="E4142" s="467"/>
      <c r="F4142" s="430"/>
      <c r="G4142" s="420">
        <f t="shared" si="440"/>
        <v>0</v>
      </c>
    </row>
    <row r="4143" spans="1:7" ht="16.5" customHeight="1" x14ac:dyDescent="0.2">
      <c r="A4143" s="154"/>
      <c r="B4143" s="215"/>
      <c r="C4143" s="424"/>
      <c r="D4143" s="429"/>
      <c r="E4143" s="467"/>
      <c r="F4143" s="430"/>
      <c r="G4143" s="420">
        <f t="shared" si="440"/>
        <v>0</v>
      </c>
    </row>
    <row r="4144" spans="1:7" ht="16.5" customHeight="1" x14ac:dyDescent="0.2">
      <c r="A4144" s="154"/>
      <c r="B4144" s="215"/>
      <c r="C4144" s="424"/>
      <c r="D4144" s="429"/>
      <c r="E4144" s="467"/>
      <c r="F4144" s="430"/>
      <c r="G4144" s="420">
        <f t="shared" si="440"/>
        <v>0</v>
      </c>
    </row>
    <row r="4145" spans="1:7" ht="16.5" customHeight="1" x14ac:dyDescent="0.2">
      <c r="A4145" s="154"/>
      <c r="B4145" s="215"/>
      <c r="C4145" s="424"/>
      <c r="D4145" s="429"/>
      <c r="E4145" s="467"/>
      <c r="F4145" s="430"/>
      <c r="G4145" s="420">
        <f t="shared" si="440"/>
        <v>0</v>
      </c>
    </row>
    <row r="4146" spans="1:7" ht="16.5" customHeight="1" x14ac:dyDescent="0.2">
      <c r="A4146" s="154"/>
      <c r="B4146" s="215"/>
      <c r="C4146" s="424"/>
      <c r="D4146" s="429"/>
      <c r="E4146" s="467"/>
      <c r="F4146" s="430"/>
      <c r="G4146" s="420">
        <f t="shared" si="440"/>
        <v>0</v>
      </c>
    </row>
    <row r="4147" spans="1:7" ht="16.5" customHeight="1" thickBot="1" x14ac:dyDescent="0.25">
      <c r="A4147" s="154"/>
      <c r="B4147" s="215"/>
      <c r="C4147" s="160"/>
      <c r="E4147" s="222"/>
      <c r="F4147" s="155"/>
      <c r="G4147" s="161"/>
    </row>
    <row r="4148" spans="1:7" ht="16.5" customHeight="1" thickBot="1" x14ac:dyDescent="0.25">
      <c r="A4148" s="154"/>
      <c r="C4148" s="421" t="s">
        <v>1700</v>
      </c>
      <c r="E4148" s="222">
        <f>SUMPRODUCT(D4137:D4146,E4137:E4146)</f>
        <v>0</v>
      </c>
      <c r="F4148" s="155" t="s">
        <v>1701</v>
      </c>
      <c r="G4148" s="422">
        <f>SUM(G4137:G4146)</f>
        <v>0</v>
      </c>
    </row>
    <row r="4149" spans="1:7" ht="16.5" customHeight="1" x14ac:dyDescent="0.2">
      <c r="A4149" s="154"/>
      <c r="B4149" s="215"/>
      <c r="C4149" s="421"/>
      <c r="D4149" s="222"/>
      <c r="E4149" s="157"/>
      <c r="F4149" s="155"/>
      <c r="G4149" s="224"/>
    </row>
    <row r="4150" spans="1:7" ht="16.5" customHeight="1" x14ac:dyDescent="0.2">
      <c r="A4150" s="154"/>
      <c r="B4150" s="215"/>
      <c r="C4150" s="155" t="s">
        <v>1702</v>
      </c>
      <c r="D4150" s="425"/>
      <c r="E4150" s="559" t="str">
        <f>CONCATENATE(G4132,"/día")</f>
        <v>0/día</v>
      </c>
      <c r="F4150" s="155"/>
      <c r="G4150" s="161"/>
    </row>
    <row r="4151" spans="1:7" ht="16.5" customHeight="1" x14ac:dyDescent="0.2">
      <c r="A4151" s="154"/>
      <c r="B4151" s="215"/>
      <c r="C4151" s="160"/>
      <c r="D4151" s="156"/>
      <c r="E4151" s="157"/>
      <c r="F4151" s="155"/>
      <c r="G4151" s="161"/>
    </row>
    <row r="4152" spans="1:7" ht="16.5" customHeight="1" x14ac:dyDescent="0.2">
      <c r="A4152" s="603" t="s">
        <v>681</v>
      </c>
      <c r="B4152" s="604"/>
      <c r="C4152" s="605" t="s">
        <v>0</v>
      </c>
      <c r="D4152" s="607" t="s">
        <v>1703</v>
      </c>
      <c r="E4152" s="607" t="s">
        <v>1715</v>
      </c>
      <c r="F4152" s="609" t="s">
        <v>1054</v>
      </c>
      <c r="G4152" s="611" t="s">
        <v>34</v>
      </c>
    </row>
    <row r="4153" spans="1:7" ht="16.5" customHeight="1" x14ac:dyDescent="0.2">
      <c r="A4153" s="163" t="s">
        <v>682</v>
      </c>
      <c r="B4153" s="164" t="s">
        <v>683</v>
      </c>
      <c r="C4153" s="606"/>
      <c r="D4153" s="608"/>
      <c r="E4153" s="608"/>
      <c r="F4153" s="610"/>
      <c r="G4153" s="612"/>
    </row>
    <row r="4154" spans="1:7" ht="16.5" customHeight="1" x14ac:dyDescent="0.2">
      <c r="A4154" s="165"/>
      <c r="B4154" s="160"/>
      <c r="C4154" s="167" t="s">
        <v>1704</v>
      </c>
      <c r="D4154" s="157"/>
      <c r="E4154" s="157"/>
      <c r="F4154" s="160"/>
      <c r="G4154" s="168"/>
    </row>
    <row r="4155" spans="1:7" ht="16.5" customHeight="1" x14ac:dyDescent="0.2">
      <c r="A4155" s="578" t="s">
        <v>1806</v>
      </c>
      <c r="B4155" s="418" t="str">
        <f t="shared" ref="B4155:B4164" si="441">IF(A4155=0,0,VLOOKUP(A4155,Tabla_Indices,2,FALSE))</f>
        <v>Equipo - Amortización de equipo</v>
      </c>
      <c r="C4155" s="424" t="s">
        <v>1821</v>
      </c>
      <c r="D4155" s="579">
        <f>C_Amortización_Equipo</f>
        <v>0</v>
      </c>
      <c r="E4155" s="472"/>
      <c r="F4155" s="468">
        <f>IF(C4155="",0,D4150)</f>
        <v>0</v>
      </c>
      <c r="G4155" s="426">
        <f>IF(F4155=0,0,ROUND(E4155/F4155,2))</f>
        <v>0</v>
      </c>
    </row>
    <row r="4156" spans="1:7" ht="16.5" customHeight="1" x14ac:dyDescent="0.2">
      <c r="A4156" s="578" t="s">
        <v>1806</v>
      </c>
      <c r="B4156" s="418" t="str">
        <f t="shared" si="441"/>
        <v>Equipo - Amortización de equipo</v>
      </c>
      <c r="C4156" s="424" t="s">
        <v>1811</v>
      </c>
      <c r="D4156" s="579">
        <f>C_Interés_Equipo</f>
        <v>0</v>
      </c>
      <c r="E4156" s="472"/>
      <c r="F4156" s="468">
        <f>IF(C4156="",0,D4150)</f>
        <v>0</v>
      </c>
      <c r="G4156" s="426">
        <f t="shared" ref="G4156:G4164" si="442">IF(F4156=0,0,ROUND(E4156/F4156,2))</f>
        <v>0</v>
      </c>
    </row>
    <row r="4157" spans="1:7" ht="16.5" customHeight="1" x14ac:dyDescent="0.2">
      <c r="A4157" s="578" t="s">
        <v>1807</v>
      </c>
      <c r="B4157" s="418" t="str">
        <f t="shared" si="441"/>
        <v xml:space="preserve">Accesorios y repuestos para máquinas de uso especial                 </v>
      </c>
      <c r="C4157" s="428" t="s">
        <v>1721</v>
      </c>
      <c r="D4157" s="579">
        <f>C_Reparaciones_Repuestos_Equipos</f>
        <v>0</v>
      </c>
      <c r="E4157" s="472"/>
      <c r="F4157" s="468">
        <f>IF(C4157="",0,D4150)</f>
        <v>0</v>
      </c>
      <c r="G4157" s="426">
        <f t="shared" si="442"/>
        <v>0</v>
      </c>
    </row>
    <row r="4158" spans="1:7" ht="16.5" customHeight="1" x14ac:dyDescent="0.2">
      <c r="A4158" s="578" t="s">
        <v>1809</v>
      </c>
      <c r="B4158" s="418" t="str">
        <f t="shared" si="441"/>
        <v xml:space="preserve">Gas oil                                                                </v>
      </c>
      <c r="C4158" s="428" t="s">
        <v>982</v>
      </c>
      <c r="D4158" s="579">
        <f>C_Combustible_Equipos</f>
        <v>0</v>
      </c>
      <c r="E4158" s="472"/>
      <c r="F4158" s="468">
        <f>IF(C4158="",0,D4150)</f>
        <v>0</v>
      </c>
      <c r="G4158" s="426">
        <f t="shared" si="442"/>
        <v>0</v>
      </c>
    </row>
    <row r="4159" spans="1:7" ht="16.5" customHeight="1" x14ac:dyDescent="0.2">
      <c r="A4159" s="578" t="s">
        <v>1810</v>
      </c>
      <c r="B4159" s="418" t="str">
        <f t="shared" si="441"/>
        <v xml:space="preserve">Aceites lubricantes                                                    </v>
      </c>
      <c r="C4159" s="428" t="s">
        <v>1808</v>
      </c>
      <c r="D4159" s="579">
        <f>C_Lubricantes_Equipos</f>
        <v>0</v>
      </c>
      <c r="E4159" s="472"/>
      <c r="F4159" s="468">
        <f>IF(C4159="",0,D4150)</f>
        <v>0</v>
      </c>
      <c r="G4159" s="426">
        <f t="shared" si="442"/>
        <v>0</v>
      </c>
    </row>
    <row r="4160" spans="1:7" ht="16.5" customHeight="1" x14ac:dyDescent="0.2">
      <c r="A4160" s="578"/>
      <c r="B4160" s="418">
        <f t="shared" si="441"/>
        <v>0</v>
      </c>
      <c r="C4160" s="428"/>
      <c r="D4160" s="471"/>
      <c r="E4160" s="430"/>
      <c r="F4160" s="468">
        <f>IF(C4160="",0,D4150)</f>
        <v>0</v>
      </c>
      <c r="G4160" s="426">
        <f t="shared" si="442"/>
        <v>0</v>
      </c>
    </row>
    <row r="4161" spans="1:7" ht="16.5" customHeight="1" x14ac:dyDescent="0.2">
      <c r="A4161" s="578"/>
      <c r="B4161" s="418">
        <f t="shared" si="441"/>
        <v>0</v>
      </c>
      <c r="C4161" s="428"/>
      <c r="D4161" s="425"/>
      <c r="E4161" s="471"/>
      <c r="F4161" s="468">
        <f>IF(C4161="",0,D4150)</f>
        <v>0</v>
      </c>
      <c r="G4161" s="426">
        <f t="shared" si="442"/>
        <v>0</v>
      </c>
    </row>
    <row r="4162" spans="1:7" ht="16.5" customHeight="1" x14ac:dyDescent="0.2">
      <c r="A4162" s="578"/>
      <c r="B4162" s="418">
        <f t="shared" si="441"/>
        <v>0</v>
      </c>
      <c r="C4162" s="428"/>
      <c r="D4162" s="425"/>
      <c r="E4162" s="471"/>
      <c r="F4162" s="468">
        <f>IF(C4162="",0,D4150)</f>
        <v>0</v>
      </c>
      <c r="G4162" s="426">
        <f t="shared" si="442"/>
        <v>0</v>
      </c>
    </row>
    <row r="4163" spans="1:7" ht="16.5" customHeight="1" x14ac:dyDescent="0.2">
      <c r="A4163" s="578"/>
      <c r="B4163" s="418">
        <f t="shared" si="441"/>
        <v>0</v>
      </c>
      <c r="C4163" s="428"/>
      <c r="D4163" s="425"/>
      <c r="E4163" s="429"/>
      <c r="F4163" s="468">
        <f>IF(C4163="",0,D4150)</f>
        <v>0</v>
      </c>
      <c r="G4163" s="426">
        <f t="shared" si="442"/>
        <v>0</v>
      </c>
    </row>
    <row r="4164" spans="1:7" ht="16.5" customHeight="1" x14ac:dyDescent="0.2">
      <c r="A4164" s="578"/>
      <c r="B4164" s="418">
        <f t="shared" si="441"/>
        <v>0</v>
      </c>
      <c r="C4164" s="424"/>
      <c r="D4164" s="425"/>
      <c r="E4164" s="429"/>
      <c r="F4164" s="468">
        <f>IF(C4164="",0,D4150)</f>
        <v>0</v>
      </c>
      <c r="G4164" s="426">
        <f t="shared" si="442"/>
        <v>0</v>
      </c>
    </row>
    <row r="4165" spans="1:7" ht="16.5" customHeight="1" x14ac:dyDescent="0.2">
      <c r="A4165" s="169"/>
      <c r="B4165" s="156"/>
      <c r="C4165" s="160"/>
      <c r="D4165" s="156"/>
      <c r="E4165" s="157"/>
      <c r="F4165" s="166" t="s">
        <v>35</v>
      </c>
      <c r="G4165" s="431">
        <f>SUBTOTAL(9,G4155:G4164)</f>
        <v>0</v>
      </c>
    </row>
    <row r="4166" spans="1:7" ht="16.5" customHeight="1" x14ac:dyDescent="0.2">
      <c r="A4166" s="165"/>
      <c r="B4166" s="160"/>
      <c r="C4166" s="167" t="s">
        <v>821</v>
      </c>
      <c r="D4166" s="156"/>
      <c r="E4166" s="157"/>
      <c r="F4166" s="158"/>
      <c r="G4166" s="168"/>
    </row>
    <row r="4167" spans="1:7" ht="16.5" customHeight="1" x14ac:dyDescent="0.2">
      <c r="A4167" s="603" t="s">
        <v>681</v>
      </c>
      <c r="B4167" s="604"/>
      <c r="C4167" s="605" t="s">
        <v>0</v>
      </c>
      <c r="D4167" s="607" t="s">
        <v>32</v>
      </c>
      <c r="E4167" s="607" t="s">
        <v>1715</v>
      </c>
      <c r="F4167" s="609" t="s">
        <v>1054</v>
      </c>
      <c r="G4167" s="611" t="s">
        <v>34</v>
      </c>
    </row>
    <row r="4168" spans="1:7" ht="16.5" customHeight="1" x14ac:dyDescent="0.2">
      <c r="A4168" s="163" t="s">
        <v>682</v>
      </c>
      <c r="B4168" s="164" t="s">
        <v>683</v>
      </c>
      <c r="C4168" s="606"/>
      <c r="D4168" s="608"/>
      <c r="E4168" s="608"/>
      <c r="F4168" s="610"/>
      <c r="G4168" s="612"/>
    </row>
    <row r="4169" spans="1:7" ht="16.5" customHeight="1" x14ac:dyDescent="0.2">
      <c r="A4169" s="423" t="s">
        <v>1822</v>
      </c>
      <c r="B4169" s="418" t="str">
        <f t="shared" ref="B4169:B4175" si="443">IF(A4169=0,0,VLOOKUP(A4169,Tabla_Indices,2,FALSE))</f>
        <v>Oficial Especializado</v>
      </c>
      <c r="C4169" s="427" t="s">
        <v>1723</v>
      </c>
      <c r="D4169" s="425"/>
      <c r="E4169" s="429"/>
      <c r="F4169" s="419">
        <f>D4150</f>
        <v>0</v>
      </c>
      <c r="G4169" s="432">
        <f>IF(F4169=0,0,ROUND(D4169*E4169/F4169,2))</f>
        <v>0</v>
      </c>
    </row>
    <row r="4170" spans="1:7" ht="16.5" customHeight="1" x14ac:dyDescent="0.2">
      <c r="A4170" s="423" t="s">
        <v>1823</v>
      </c>
      <c r="B4170" s="418" t="str">
        <f t="shared" si="443"/>
        <v xml:space="preserve">Oficial </v>
      </c>
      <c r="C4170" s="424" t="s">
        <v>1724</v>
      </c>
      <c r="D4170" s="425"/>
      <c r="E4170" s="429"/>
      <c r="F4170" s="419">
        <f>D4150</f>
        <v>0</v>
      </c>
      <c r="G4170" s="432">
        <f t="shared" ref="G4170:G4175" si="444">IF(F4170=0,0,ROUND(D4170*E4170/F4170,2))</f>
        <v>0</v>
      </c>
    </row>
    <row r="4171" spans="1:7" ht="16.5" customHeight="1" x14ac:dyDescent="0.2">
      <c r="A4171" s="423" t="s">
        <v>1824</v>
      </c>
      <c r="B4171" s="418" t="str">
        <f t="shared" si="443"/>
        <v>Ayudante</v>
      </c>
      <c r="C4171" s="424" t="s">
        <v>1725</v>
      </c>
      <c r="D4171" s="425"/>
      <c r="E4171" s="429"/>
      <c r="F4171" s="419">
        <f>D4150</f>
        <v>0</v>
      </c>
      <c r="G4171" s="432">
        <f t="shared" si="444"/>
        <v>0</v>
      </c>
    </row>
    <row r="4172" spans="1:7" ht="16.5" customHeight="1" x14ac:dyDescent="0.2">
      <c r="A4172" s="423" t="s">
        <v>1824</v>
      </c>
      <c r="B4172" s="418" t="str">
        <f t="shared" si="443"/>
        <v>Ayudante</v>
      </c>
      <c r="C4172" s="424" t="s">
        <v>825</v>
      </c>
      <c r="D4172" s="425"/>
      <c r="E4172" s="429"/>
      <c r="F4172" s="419">
        <f>D4150</f>
        <v>0</v>
      </c>
      <c r="G4172" s="432">
        <f t="shared" si="444"/>
        <v>0</v>
      </c>
    </row>
    <row r="4173" spans="1:7" ht="16.5" customHeight="1" x14ac:dyDescent="0.2">
      <c r="A4173" s="423"/>
      <c r="B4173" s="418">
        <f t="shared" si="443"/>
        <v>0</v>
      </c>
      <c r="C4173" s="424"/>
      <c r="D4173" s="425"/>
      <c r="E4173" s="429"/>
      <c r="F4173" s="419"/>
      <c r="G4173" s="432">
        <f t="shared" si="444"/>
        <v>0</v>
      </c>
    </row>
    <row r="4174" spans="1:7" ht="16.5" customHeight="1" x14ac:dyDescent="0.2">
      <c r="A4174" s="423" t="s">
        <v>1825</v>
      </c>
      <c r="B4174" s="418" t="str">
        <f t="shared" si="443"/>
        <v>Sereno</v>
      </c>
      <c r="C4174" s="424" t="s">
        <v>1726</v>
      </c>
      <c r="D4174" s="433"/>
      <c r="E4174" s="571"/>
      <c r="F4174" s="419">
        <f>D4150</f>
        <v>0</v>
      </c>
      <c r="G4174" s="432">
        <f t="shared" si="444"/>
        <v>0</v>
      </c>
    </row>
    <row r="4175" spans="1:7" ht="16.5" customHeight="1" x14ac:dyDescent="0.2">
      <c r="A4175" s="423"/>
      <c r="B4175" s="418">
        <f t="shared" si="443"/>
        <v>0</v>
      </c>
      <c r="C4175" s="418"/>
      <c r="D4175" s="469"/>
      <c r="E4175" s="419"/>
      <c r="F4175" s="419">
        <f>D4150</f>
        <v>0</v>
      </c>
      <c r="G4175" s="432">
        <f t="shared" si="444"/>
        <v>0</v>
      </c>
    </row>
    <row r="4176" spans="1:7" ht="16.5" customHeight="1" x14ac:dyDescent="0.2">
      <c r="A4176" s="169"/>
      <c r="B4176" s="156"/>
      <c r="C4176" s="160"/>
      <c r="D4176" s="156"/>
      <c r="E4176" s="157"/>
      <c r="F4176" s="166" t="s">
        <v>36</v>
      </c>
      <c r="G4176" s="434">
        <f>SUBTOTAL(9,G4169:G4175)</f>
        <v>0</v>
      </c>
    </row>
    <row r="4177" spans="1:7" ht="16.5" customHeight="1" x14ac:dyDescent="0.2">
      <c r="A4177" s="165"/>
      <c r="B4177" s="160"/>
      <c r="C4177" s="167" t="s">
        <v>1705</v>
      </c>
      <c r="D4177" s="156"/>
      <c r="E4177" s="157"/>
      <c r="F4177" s="158"/>
      <c r="G4177" s="168"/>
    </row>
    <row r="4178" spans="1:7" ht="16.5" customHeight="1" x14ac:dyDescent="0.2">
      <c r="A4178" s="603" t="s">
        <v>681</v>
      </c>
      <c r="B4178" s="604"/>
      <c r="C4178" s="605" t="s">
        <v>0</v>
      </c>
      <c r="D4178" s="605" t="s">
        <v>31</v>
      </c>
      <c r="E4178" s="607" t="s">
        <v>32</v>
      </c>
      <c r="F4178" s="609" t="s">
        <v>33</v>
      </c>
      <c r="G4178" s="611" t="s">
        <v>34</v>
      </c>
    </row>
    <row r="4179" spans="1:7" ht="16.5" customHeight="1" x14ac:dyDescent="0.2">
      <c r="A4179" s="163" t="s">
        <v>682</v>
      </c>
      <c r="B4179" s="164" t="s">
        <v>683</v>
      </c>
      <c r="C4179" s="606"/>
      <c r="D4179" s="606"/>
      <c r="E4179" s="608"/>
      <c r="F4179" s="610"/>
      <c r="G4179" s="612"/>
    </row>
    <row r="4180" spans="1:7" ht="16.5" customHeight="1" x14ac:dyDescent="0.2">
      <c r="A4180" s="423"/>
      <c r="B4180" s="418">
        <f t="shared" ref="B4180:B4190" si="445">IF(A4180=0,0,VLOOKUP(A4180,Tabla_Indices,2,FALSE))</f>
        <v>0</v>
      </c>
      <c r="C4180" s="424"/>
      <c r="D4180" s="425"/>
      <c r="E4180" s="429"/>
      <c r="F4180" s="430"/>
      <c r="G4180" s="432">
        <f>ROUND(E4180*F4180,2)</f>
        <v>0</v>
      </c>
    </row>
    <row r="4181" spans="1:7" ht="16.5" customHeight="1" x14ac:dyDescent="0.2">
      <c r="A4181" s="423"/>
      <c r="B4181" s="418">
        <f t="shared" si="445"/>
        <v>0</v>
      </c>
      <c r="C4181" s="424"/>
      <c r="D4181" s="425"/>
      <c r="E4181" s="429"/>
      <c r="F4181" s="430"/>
      <c r="G4181" s="432">
        <f t="shared" ref="G4181:G4190" si="446">ROUND(E4181*F4181,2)</f>
        <v>0</v>
      </c>
    </row>
    <row r="4182" spans="1:7" ht="16.5" customHeight="1" x14ac:dyDescent="0.2">
      <c r="A4182" s="423"/>
      <c r="B4182" s="418">
        <f t="shared" si="445"/>
        <v>0</v>
      </c>
      <c r="C4182" s="424"/>
      <c r="D4182" s="425"/>
      <c r="E4182" s="429"/>
      <c r="F4182" s="430"/>
      <c r="G4182" s="432">
        <f t="shared" si="446"/>
        <v>0</v>
      </c>
    </row>
    <row r="4183" spans="1:7" ht="16.5" customHeight="1" x14ac:dyDescent="0.2">
      <c r="A4183" s="423"/>
      <c r="B4183" s="418">
        <f t="shared" si="445"/>
        <v>0</v>
      </c>
      <c r="C4183" s="424"/>
      <c r="D4183" s="425"/>
      <c r="E4183" s="429"/>
      <c r="F4183" s="430"/>
      <c r="G4183" s="432">
        <f t="shared" si="446"/>
        <v>0</v>
      </c>
    </row>
    <row r="4184" spans="1:7" ht="16.5" customHeight="1" x14ac:dyDescent="0.2">
      <c r="A4184" s="423"/>
      <c r="B4184" s="418">
        <f t="shared" si="445"/>
        <v>0</v>
      </c>
      <c r="C4184" s="424"/>
      <c r="D4184" s="425"/>
      <c r="E4184" s="429"/>
      <c r="F4184" s="430"/>
      <c r="G4184" s="432">
        <f t="shared" si="446"/>
        <v>0</v>
      </c>
    </row>
    <row r="4185" spans="1:7" ht="16.5" customHeight="1" x14ac:dyDescent="0.2">
      <c r="A4185" s="423"/>
      <c r="B4185" s="418">
        <f t="shared" si="445"/>
        <v>0</v>
      </c>
      <c r="C4185" s="424"/>
      <c r="D4185" s="425"/>
      <c r="E4185" s="435"/>
      <c r="F4185" s="430"/>
      <c r="G4185" s="432">
        <f t="shared" si="446"/>
        <v>0</v>
      </c>
    </row>
    <row r="4186" spans="1:7" ht="16.5" customHeight="1" x14ac:dyDescent="0.2">
      <c r="A4186" s="423"/>
      <c r="B4186" s="418">
        <f t="shared" si="445"/>
        <v>0</v>
      </c>
      <c r="C4186" s="424"/>
      <c r="D4186" s="425"/>
      <c r="E4186" s="429"/>
      <c r="F4186" s="430"/>
      <c r="G4186" s="432">
        <f t="shared" si="446"/>
        <v>0</v>
      </c>
    </row>
    <row r="4187" spans="1:7" ht="16.5" customHeight="1" x14ac:dyDescent="0.2">
      <c r="A4187" s="423"/>
      <c r="B4187" s="418">
        <f t="shared" si="445"/>
        <v>0</v>
      </c>
      <c r="C4187" s="424"/>
      <c r="D4187" s="425"/>
      <c r="E4187" s="429"/>
      <c r="F4187" s="430"/>
      <c r="G4187" s="432">
        <f t="shared" si="446"/>
        <v>0</v>
      </c>
    </row>
    <row r="4188" spans="1:7" ht="16.5" customHeight="1" x14ac:dyDescent="0.2">
      <c r="A4188" s="423"/>
      <c r="B4188" s="418">
        <f t="shared" si="445"/>
        <v>0</v>
      </c>
      <c r="C4188" s="424"/>
      <c r="D4188" s="425"/>
      <c r="E4188" s="429"/>
      <c r="F4188" s="430"/>
      <c r="G4188" s="432">
        <f t="shared" si="446"/>
        <v>0</v>
      </c>
    </row>
    <row r="4189" spans="1:7" ht="16.5" customHeight="1" x14ac:dyDescent="0.2">
      <c r="A4189" s="423"/>
      <c r="B4189" s="418">
        <f t="shared" si="445"/>
        <v>0</v>
      </c>
      <c r="C4189" s="424"/>
      <c r="D4189" s="425"/>
      <c r="E4189" s="429"/>
      <c r="F4189" s="430"/>
      <c r="G4189" s="432">
        <f t="shared" si="446"/>
        <v>0</v>
      </c>
    </row>
    <row r="4190" spans="1:7" ht="16.5" customHeight="1" x14ac:dyDescent="0.2">
      <c r="A4190" s="423"/>
      <c r="B4190" s="418">
        <f t="shared" si="445"/>
        <v>0</v>
      </c>
      <c r="C4190" s="424"/>
      <c r="D4190" s="425"/>
      <c r="E4190" s="429"/>
      <c r="F4190" s="430"/>
      <c r="G4190" s="432">
        <f t="shared" si="446"/>
        <v>0</v>
      </c>
    </row>
    <row r="4191" spans="1:7" ht="16.5" customHeight="1" x14ac:dyDescent="0.2">
      <c r="A4191" s="165"/>
      <c r="B4191" s="160"/>
      <c r="C4191" s="160"/>
      <c r="D4191" s="156"/>
      <c r="E4191" s="157"/>
      <c r="F4191" s="166" t="s">
        <v>37</v>
      </c>
      <c r="G4191" s="436">
        <f>SUBTOTAL(9,G4180:G4190)</f>
        <v>0</v>
      </c>
    </row>
    <row r="4192" spans="1:7" ht="16.5" customHeight="1" x14ac:dyDescent="0.2">
      <c r="A4192" s="165"/>
      <c r="B4192" s="160"/>
      <c r="C4192" s="167" t="s">
        <v>1706</v>
      </c>
      <c r="D4192" s="156"/>
      <c r="E4192" s="157"/>
      <c r="F4192" s="158"/>
      <c r="G4192" s="168"/>
    </row>
    <row r="4193" spans="1:7" ht="16.5" customHeight="1" x14ac:dyDescent="0.2">
      <c r="A4193" s="603" t="s">
        <v>681</v>
      </c>
      <c r="B4193" s="604"/>
      <c r="C4193" s="605" t="s">
        <v>0</v>
      </c>
      <c r="D4193" s="605" t="s">
        <v>31</v>
      </c>
      <c r="E4193" s="607" t="s">
        <v>32</v>
      </c>
      <c r="F4193" s="609" t="s">
        <v>33</v>
      </c>
      <c r="G4193" s="611" t="s">
        <v>34</v>
      </c>
    </row>
    <row r="4194" spans="1:7" ht="16.5" customHeight="1" x14ac:dyDescent="0.2">
      <c r="A4194" s="163" t="s">
        <v>682</v>
      </c>
      <c r="B4194" s="164" t="s">
        <v>683</v>
      </c>
      <c r="C4194" s="606"/>
      <c r="D4194" s="606"/>
      <c r="E4194" s="608"/>
      <c r="F4194" s="610"/>
      <c r="G4194" s="612"/>
    </row>
    <row r="4195" spans="1:7" ht="16.5" customHeight="1" x14ac:dyDescent="0.2">
      <c r="A4195" s="423"/>
      <c r="B4195" s="418">
        <f>IF(A4195=0,0,VLOOKUP(A4195,Tabla_Indices,2,FALSE))</f>
        <v>0</v>
      </c>
      <c r="C4195" s="424"/>
      <c r="D4195" s="425"/>
      <c r="E4195" s="429"/>
      <c r="F4195" s="430"/>
      <c r="G4195" s="432">
        <f>ROUND(E4195*F4195,2)</f>
        <v>0</v>
      </c>
    </row>
    <row r="4196" spans="1:7" ht="16.5" customHeight="1" x14ac:dyDescent="0.2">
      <c r="A4196" s="423"/>
      <c r="B4196" s="418">
        <f>IF(A4196=0,0,VLOOKUP(A4196,Tabla_Indices,2,FALSE))</f>
        <v>0</v>
      </c>
      <c r="C4196" s="424"/>
      <c r="D4196" s="425"/>
      <c r="E4196" s="435"/>
      <c r="F4196" s="430"/>
      <c r="G4196" s="432">
        <f t="shared" ref="G4196" si="447">ROUND(E4196*F4196,2)</f>
        <v>0</v>
      </c>
    </row>
    <row r="4197" spans="1:7" ht="16.5" customHeight="1" x14ac:dyDescent="0.2">
      <c r="A4197" s="165"/>
      <c r="B4197" s="160"/>
      <c r="C4197" s="160"/>
      <c r="D4197" s="156"/>
      <c r="E4197" s="157"/>
      <c r="F4197" s="166" t="s">
        <v>1707</v>
      </c>
      <c r="G4197" s="436">
        <f>SUBTOTAL(9,G4195:G4196)</f>
        <v>0</v>
      </c>
    </row>
    <row r="4198" spans="1:7" ht="16.5" customHeight="1" thickBot="1" x14ac:dyDescent="0.25">
      <c r="A4198" s="170"/>
      <c r="B4198" s="171"/>
      <c r="C4198" s="172"/>
      <c r="D4198" s="171"/>
      <c r="E4198" s="173"/>
      <c r="F4198" s="174"/>
      <c r="G4198" s="175"/>
    </row>
    <row r="4199" spans="1:7" ht="16.5" customHeight="1" thickBot="1" x14ac:dyDescent="0.25">
      <c r="A4199" s="202">
        <f>B4132</f>
        <v>56</v>
      </c>
      <c r="B4199" s="201">
        <f>C4132</f>
        <v>0</v>
      </c>
      <c r="C4199" s="225"/>
      <c r="D4199" s="225" t="s">
        <v>38</v>
      </c>
      <c r="E4199" s="226"/>
      <c r="F4199" s="437" t="str">
        <f>CONCATENATE("$/",G4132)</f>
        <v>$/0</v>
      </c>
      <c r="G4199" s="438">
        <f>SUBTOTAL(9,G4155:G4198)</f>
        <v>0</v>
      </c>
    </row>
    <row r="4200" spans="1:7" ht="16.5" customHeight="1" thickTop="1" thickBot="1" x14ac:dyDescent="0.25"/>
    <row r="4201" spans="1:7" ht="16.5" customHeight="1" thickTop="1" x14ac:dyDescent="0.2">
      <c r="A4201" s="613" t="s">
        <v>40</v>
      </c>
      <c r="B4201" s="614"/>
      <c r="C4201" s="614"/>
      <c r="D4201" s="614"/>
      <c r="E4201" s="614"/>
      <c r="F4201" s="614"/>
      <c r="G4201" s="615"/>
    </row>
    <row r="4202" spans="1:7" ht="16.5" customHeight="1" x14ac:dyDescent="0.2">
      <c r="A4202" s="146" t="s">
        <v>819</v>
      </c>
      <c r="B4202" s="147" t="str">
        <f>Comitente</f>
        <v>DIRECCIÓN PROVINCIAL DE VIALIDAD</v>
      </c>
      <c r="C4202" s="148"/>
      <c r="D4202" s="223"/>
      <c r="E4202" s="223"/>
      <c r="F4202" s="150"/>
      <c r="G4202" s="151"/>
    </row>
    <row r="4203" spans="1:7" ht="16.5" customHeight="1" x14ac:dyDescent="0.2">
      <c r="A4203" s="146" t="s">
        <v>820</v>
      </c>
      <c r="B4203" s="147">
        <f>Contratista</f>
        <v>0</v>
      </c>
      <c r="C4203" s="152"/>
      <c r="D4203" s="152"/>
      <c r="E4203" s="152"/>
      <c r="F4203" s="147"/>
      <c r="G4203" s="153"/>
    </row>
    <row r="4204" spans="1:7" ht="16.5" customHeight="1" x14ac:dyDescent="0.2">
      <c r="A4204" s="146" t="s">
        <v>28</v>
      </c>
      <c r="B4204" s="147">
        <f>Obra</f>
        <v>0</v>
      </c>
      <c r="C4204" s="152"/>
      <c r="D4204" s="152"/>
      <c r="E4204" s="152"/>
      <c r="F4204" s="147" t="s">
        <v>41</v>
      </c>
      <c r="G4204" s="153">
        <f>Fecha_Base</f>
        <v>0</v>
      </c>
    </row>
    <row r="4205" spans="1:7" ht="16.5" customHeight="1" x14ac:dyDescent="0.2">
      <c r="A4205" s="154" t="s">
        <v>818</v>
      </c>
      <c r="B4205" s="155">
        <f>Ubicación</f>
        <v>0</v>
      </c>
      <c r="C4205" s="155"/>
      <c r="D4205" s="156"/>
      <c r="E4205" s="157"/>
      <c r="F4205" s="158"/>
      <c r="G4205" s="159"/>
    </row>
    <row r="4206" spans="1:7" ht="16.5" customHeight="1" x14ac:dyDescent="0.2">
      <c r="A4206" s="154" t="s">
        <v>42</v>
      </c>
      <c r="B4206" s="470"/>
      <c r="C4206" s="160" t="str">
        <f>IF(B4206="","",VLOOKUP(B4206,Tabla_CyP,2,FALSE))</f>
        <v/>
      </c>
      <c r="E4206" s="157"/>
      <c r="F4206" s="158"/>
      <c r="G4206" s="159"/>
    </row>
    <row r="4207" spans="1:7" ht="16.5" customHeight="1" x14ac:dyDescent="0.2">
      <c r="A4207" s="154" t="s">
        <v>29</v>
      </c>
      <c r="B4207" s="570">
        <v>57</v>
      </c>
      <c r="C4207" s="160">
        <f>IF(B4207=0,"",VLOOKUP(B4207,Tabla_CyP,2,FALSE))</f>
        <v>0</v>
      </c>
      <c r="D4207" s="156"/>
      <c r="E4207" s="157"/>
      <c r="F4207" s="155" t="s">
        <v>30</v>
      </c>
      <c r="G4207" s="161">
        <f>IF(B4207=0,"",VLOOKUP(B4207,Tabla_CyP,4,FALSE))</f>
        <v>0</v>
      </c>
    </row>
    <row r="4208" spans="1:7" ht="16.5" customHeight="1" x14ac:dyDescent="0.2">
      <c r="A4208" s="154"/>
      <c r="B4208" s="155"/>
      <c r="C4208" s="160"/>
      <c r="D4208" s="156"/>
      <c r="E4208" s="157"/>
      <c r="F4208" s="160"/>
      <c r="G4208" s="162"/>
    </row>
    <row r="4209" spans="1:7" ht="16.5" customHeight="1" x14ac:dyDescent="0.2">
      <c r="A4209" s="412"/>
      <c r="B4209" s="149"/>
      <c r="C4209" s="413" t="s">
        <v>1695</v>
      </c>
      <c r="D4209" s="149"/>
      <c r="E4209" s="149"/>
      <c r="F4209" s="149"/>
      <c r="G4209" s="414"/>
    </row>
    <row r="4210" spans="1:7" ht="16.5" customHeight="1" x14ac:dyDescent="0.2">
      <c r="A4210" s="154"/>
      <c r="B4210" s="215"/>
      <c r="C4210" s="160"/>
      <c r="D4210" s="156"/>
      <c r="E4210" s="157"/>
      <c r="F4210" s="155"/>
      <c r="G4210" s="161"/>
    </row>
    <row r="4211" spans="1:7" ht="16.5" customHeight="1" x14ac:dyDescent="0.2">
      <c r="A4211" s="154"/>
      <c r="B4211" s="215"/>
      <c r="C4211" s="415" t="s">
        <v>1696</v>
      </c>
      <c r="D4211" s="416" t="s">
        <v>32</v>
      </c>
      <c r="E4211" s="416" t="s">
        <v>1697</v>
      </c>
      <c r="F4211" s="416" t="s">
        <v>1698</v>
      </c>
      <c r="G4211" s="417" t="s">
        <v>1699</v>
      </c>
    </row>
    <row r="4212" spans="1:7" ht="16.5" customHeight="1" x14ac:dyDescent="0.2">
      <c r="A4212" s="154"/>
      <c r="B4212" s="215"/>
      <c r="C4212" s="424"/>
      <c r="D4212" s="429"/>
      <c r="E4212" s="467"/>
      <c r="F4212" s="430"/>
      <c r="G4212" s="420">
        <f>ROUND(D4212*F4212,2)</f>
        <v>0</v>
      </c>
    </row>
    <row r="4213" spans="1:7" ht="16.5" customHeight="1" x14ac:dyDescent="0.2">
      <c r="A4213" s="154"/>
      <c r="B4213" s="215"/>
      <c r="C4213" s="424"/>
      <c r="D4213" s="429"/>
      <c r="E4213" s="467"/>
      <c r="F4213" s="430"/>
      <c r="G4213" s="420">
        <f>ROUND(D4213*F4213,2)</f>
        <v>0</v>
      </c>
    </row>
    <row r="4214" spans="1:7" ht="16.5" customHeight="1" x14ac:dyDescent="0.2">
      <c r="A4214" s="154"/>
      <c r="B4214" s="215"/>
      <c r="C4214" s="424"/>
      <c r="D4214" s="429"/>
      <c r="E4214" s="467"/>
      <c r="F4214" s="430"/>
      <c r="G4214" s="420">
        <f>ROUND(D4214*F4214,2)</f>
        <v>0</v>
      </c>
    </row>
    <row r="4215" spans="1:7" ht="16.5" customHeight="1" x14ac:dyDescent="0.2">
      <c r="A4215" s="154"/>
      <c r="B4215" s="215"/>
      <c r="C4215" s="424"/>
      <c r="D4215" s="429"/>
      <c r="E4215" s="467"/>
      <c r="F4215" s="430"/>
      <c r="G4215" s="420">
        <f>ROUND(D4215*F4215,2)</f>
        <v>0</v>
      </c>
    </row>
    <row r="4216" spans="1:7" ht="16.5" customHeight="1" x14ac:dyDescent="0.2">
      <c r="A4216" s="154"/>
      <c r="B4216" s="215"/>
      <c r="C4216" s="424"/>
      <c r="D4216" s="429"/>
      <c r="E4216" s="467"/>
      <c r="F4216" s="430"/>
      <c r="G4216" s="420">
        <f t="shared" ref="G4216:G4221" si="448">ROUND(D4216*F4216,2)</f>
        <v>0</v>
      </c>
    </row>
    <row r="4217" spans="1:7" ht="16.5" customHeight="1" x14ac:dyDescent="0.2">
      <c r="A4217" s="154"/>
      <c r="B4217" s="215"/>
      <c r="C4217" s="424"/>
      <c r="D4217" s="429"/>
      <c r="E4217" s="467"/>
      <c r="F4217" s="430"/>
      <c r="G4217" s="420">
        <f t="shared" si="448"/>
        <v>0</v>
      </c>
    </row>
    <row r="4218" spans="1:7" ht="16.5" customHeight="1" x14ac:dyDescent="0.2">
      <c r="A4218" s="154"/>
      <c r="B4218" s="215"/>
      <c r="C4218" s="424"/>
      <c r="D4218" s="429"/>
      <c r="E4218" s="467"/>
      <c r="F4218" s="430"/>
      <c r="G4218" s="420">
        <f t="shared" si="448"/>
        <v>0</v>
      </c>
    </row>
    <row r="4219" spans="1:7" ht="16.5" customHeight="1" x14ac:dyDescent="0.2">
      <c r="A4219" s="154"/>
      <c r="B4219" s="215"/>
      <c r="C4219" s="424"/>
      <c r="D4219" s="429"/>
      <c r="E4219" s="467"/>
      <c r="F4219" s="430"/>
      <c r="G4219" s="420">
        <f t="shared" si="448"/>
        <v>0</v>
      </c>
    </row>
    <row r="4220" spans="1:7" ht="16.5" customHeight="1" x14ac:dyDescent="0.2">
      <c r="A4220" s="154"/>
      <c r="B4220" s="215"/>
      <c r="C4220" s="424"/>
      <c r="D4220" s="429"/>
      <c r="E4220" s="467"/>
      <c r="F4220" s="430"/>
      <c r="G4220" s="420">
        <f t="shared" si="448"/>
        <v>0</v>
      </c>
    </row>
    <row r="4221" spans="1:7" ht="16.5" customHeight="1" x14ac:dyDescent="0.2">
      <c r="A4221" s="154"/>
      <c r="B4221" s="215"/>
      <c r="C4221" s="424"/>
      <c r="D4221" s="429"/>
      <c r="E4221" s="467"/>
      <c r="F4221" s="430"/>
      <c r="G4221" s="420">
        <f t="shared" si="448"/>
        <v>0</v>
      </c>
    </row>
    <row r="4222" spans="1:7" ht="16.5" customHeight="1" thickBot="1" x14ac:dyDescent="0.25">
      <c r="A4222" s="154"/>
      <c r="B4222" s="215"/>
      <c r="C4222" s="160"/>
      <c r="E4222" s="222"/>
      <c r="F4222" s="155"/>
      <c r="G4222" s="161"/>
    </row>
    <row r="4223" spans="1:7" ht="16.5" customHeight="1" thickBot="1" x14ac:dyDescent="0.25">
      <c r="A4223" s="154"/>
      <c r="C4223" s="421" t="s">
        <v>1700</v>
      </c>
      <c r="E4223" s="222">
        <f>SUMPRODUCT(D4212:D4221,E4212:E4221)</f>
        <v>0</v>
      </c>
      <c r="F4223" s="155" t="s">
        <v>1701</v>
      </c>
      <c r="G4223" s="422">
        <f>SUM(G4212:G4221)</f>
        <v>0</v>
      </c>
    </row>
    <row r="4224" spans="1:7" ht="16.5" customHeight="1" x14ac:dyDescent="0.2">
      <c r="A4224" s="154"/>
      <c r="B4224" s="215"/>
      <c r="C4224" s="421"/>
      <c r="D4224" s="222"/>
      <c r="E4224" s="157"/>
      <c r="F4224" s="155"/>
      <c r="G4224" s="224"/>
    </row>
    <row r="4225" spans="1:7" ht="16.5" customHeight="1" x14ac:dyDescent="0.2">
      <c r="A4225" s="154"/>
      <c r="B4225" s="215"/>
      <c r="C4225" s="155" t="s">
        <v>1702</v>
      </c>
      <c r="D4225" s="425"/>
      <c r="E4225" s="559" t="str">
        <f>CONCATENATE(G4207,"/día")</f>
        <v>0/día</v>
      </c>
      <c r="F4225" s="155"/>
      <c r="G4225" s="161"/>
    </row>
    <row r="4226" spans="1:7" ht="16.5" customHeight="1" x14ac:dyDescent="0.2">
      <c r="A4226" s="154"/>
      <c r="B4226" s="215"/>
      <c r="C4226" s="160"/>
      <c r="D4226" s="156"/>
      <c r="E4226" s="157"/>
      <c r="F4226" s="155"/>
      <c r="G4226" s="161"/>
    </row>
    <row r="4227" spans="1:7" ht="16.5" customHeight="1" x14ac:dyDescent="0.2">
      <c r="A4227" s="603" t="s">
        <v>681</v>
      </c>
      <c r="B4227" s="604"/>
      <c r="C4227" s="605" t="s">
        <v>0</v>
      </c>
      <c r="D4227" s="607" t="s">
        <v>1703</v>
      </c>
      <c r="E4227" s="607" t="s">
        <v>1715</v>
      </c>
      <c r="F4227" s="609" t="s">
        <v>1054</v>
      </c>
      <c r="G4227" s="611" t="s">
        <v>34</v>
      </c>
    </row>
    <row r="4228" spans="1:7" ht="16.5" customHeight="1" x14ac:dyDescent="0.2">
      <c r="A4228" s="163" t="s">
        <v>682</v>
      </c>
      <c r="B4228" s="164" t="s">
        <v>683</v>
      </c>
      <c r="C4228" s="606"/>
      <c r="D4228" s="608"/>
      <c r="E4228" s="608"/>
      <c r="F4228" s="610"/>
      <c r="G4228" s="612"/>
    </row>
    <row r="4229" spans="1:7" ht="16.5" customHeight="1" x14ac:dyDescent="0.2">
      <c r="A4229" s="165"/>
      <c r="B4229" s="160"/>
      <c r="C4229" s="167" t="s">
        <v>1704</v>
      </c>
      <c r="D4229" s="157"/>
      <c r="E4229" s="157"/>
      <c r="F4229" s="160"/>
      <c r="G4229" s="168"/>
    </row>
    <row r="4230" spans="1:7" ht="16.5" customHeight="1" x14ac:dyDescent="0.2">
      <c r="A4230" s="578" t="s">
        <v>1806</v>
      </c>
      <c r="B4230" s="418" t="str">
        <f t="shared" ref="B4230:B4239" si="449">IF(A4230=0,0,VLOOKUP(A4230,Tabla_Indices,2,FALSE))</f>
        <v>Equipo - Amortización de equipo</v>
      </c>
      <c r="C4230" s="424" t="s">
        <v>1821</v>
      </c>
      <c r="D4230" s="579">
        <f>C_Amortización_Equipo</f>
        <v>0</v>
      </c>
      <c r="E4230" s="472"/>
      <c r="F4230" s="468">
        <f>IF(C4230="",0,D4225)</f>
        <v>0</v>
      </c>
      <c r="G4230" s="426">
        <f>IF(F4230=0,0,ROUND(E4230/F4230,2))</f>
        <v>0</v>
      </c>
    </row>
    <row r="4231" spans="1:7" ht="16.5" customHeight="1" x14ac:dyDescent="0.2">
      <c r="A4231" s="578" t="s">
        <v>1806</v>
      </c>
      <c r="B4231" s="418" t="str">
        <f t="shared" si="449"/>
        <v>Equipo - Amortización de equipo</v>
      </c>
      <c r="C4231" s="424" t="s">
        <v>1811</v>
      </c>
      <c r="D4231" s="579">
        <f>C_Interés_Equipo</f>
        <v>0</v>
      </c>
      <c r="E4231" s="472"/>
      <c r="F4231" s="468">
        <f>IF(C4231="",0,D4225)</f>
        <v>0</v>
      </c>
      <c r="G4231" s="426">
        <f t="shared" ref="G4231:G4239" si="450">IF(F4231=0,0,ROUND(E4231/F4231,2))</f>
        <v>0</v>
      </c>
    </row>
    <row r="4232" spans="1:7" ht="16.5" customHeight="1" x14ac:dyDescent="0.2">
      <c r="A4232" s="578" t="s">
        <v>1807</v>
      </c>
      <c r="B4232" s="418" t="str">
        <f t="shared" si="449"/>
        <v xml:space="preserve">Accesorios y repuestos para máquinas de uso especial                 </v>
      </c>
      <c r="C4232" s="428" t="s">
        <v>1721</v>
      </c>
      <c r="D4232" s="579">
        <f>C_Reparaciones_Repuestos_Equipos</f>
        <v>0</v>
      </c>
      <c r="E4232" s="472"/>
      <c r="F4232" s="468">
        <f>IF(C4232="",0,D4225)</f>
        <v>0</v>
      </c>
      <c r="G4232" s="426">
        <f t="shared" si="450"/>
        <v>0</v>
      </c>
    </row>
    <row r="4233" spans="1:7" ht="16.5" customHeight="1" x14ac:dyDescent="0.2">
      <c r="A4233" s="578" t="s">
        <v>1809</v>
      </c>
      <c r="B4233" s="418" t="str">
        <f t="shared" si="449"/>
        <v xml:space="preserve">Gas oil                                                                </v>
      </c>
      <c r="C4233" s="428" t="s">
        <v>982</v>
      </c>
      <c r="D4233" s="579">
        <f>C_Combustible_Equipos</f>
        <v>0</v>
      </c>
      <c r="E4233" s="472"/>
      <c r="F4233" s="468">
        <f>IF(C4233="",0,D4225)</f>
        <v>0</v>
      </c>
      <c r="G4233" s="426">
        <f t="shared" si="450"/>
        <v>0</v>
      </c>
    </row>
    <row r="4234" spans="1:7" ht="16.5" customHeight="1" x14ac:dyDescent="0.2">
      <c r="A4234" s="578" t="s">
        <v>1810</v>
      </c>
      <c r="B4234" s="418" t="str">
        <f t="shared" si="449"/>
        <v xml:space="preserve">Aceites lubricantes                                                    </v>
      </c>
      <c r="C4234" s="428" t="s">
        <v>1808</v>
      </c>
      <c r="D4234" s="579">
        <f>C_Lubricantes_Equipos</f>
        <v>0</v>
      </c>
      <c r="E4234" s="472"/>
      <c r="F4234" s="468">
        <f>IF(C4234="",0,D4225)</f>
        <v>0</v>
      </c>
      <c r="G4234" s="426">
        <f t="shared" si="450"/>
        <v>0</v>
      </c>
    </row>
    <row r="4235" spans="1:7" ht="16.5" customHeight="1" x14ac:dyDescent="0.2">
      <c r="A4235" s="578"/>
      <c r="B4235" s="418">
        <f t="shared" si="449"/>
        <v>0</v>
      </c>
      <c r="C4235" s="428"/>
      <c r="D4235" s="471"/>
      <c r="E4235" s="430"/>
      <c r="F4235" s="468">
        <f>IF(C4235="",0,D4225)</f>
        <v>0</v>
      </c>
      <c r="G4235" s="426">
        <f t="shared" si="450"/>
        <v>0</v>
      </c>
    </row>
    <row r="4236" spans="1:7" ht="16.5" customHeight="1" x14ac:dyDescent="0.2">
      <c r="A4236" s="578"/>
      <c r="B4236" s="418">
        <f t="shared" si="449"/>
        <v>0</v>
      </c>
      <c r="C4236" s="428"/>
      <c r="D4236" s="425"/>
      <c r="E4236" s="471"/>
      <c r="F4236" s="468">
        <f>IF(C4236="",0,D4225)</f>
        <v>0</v>
      </c>
      <c r="G4236" s="426">
        <f t="shared" si="450"/>
        <v>0</v>
      </c>
    </row>
    <row r="4237" spans="1:7" ht="16.5" customHeight="1" x14ac:dyDescent="0.2">
      <c r="A4237" s="578"/>
      <c r="B4237" s="418">
        <f t="shared" si="449"/>
        <v>0</v>
      </c>
      <c r="C4237" s="428"/>
      <c r="D4237" s="425"/>
      <c r="E4237" s="471"/>
      <c r="F4237" s="468">
        <f>IF(C4237="",0,D4225)</f>
        <v>0</v>
      </c>
      <c r="G4237" s="426">
        <f t="shared" si="450"/>
        <v>0</v>
      </c>
    </row>
    <row r="4238" spans="1:7" ht="16.5" customHeight="1" x14ac:dyDescent="0.2">
      <c r="A4238" s="578"/>
      <c r="B4238" s="418">
        <f t="shared" si="449"/>
        <v>0</v>
      </c>
      <c r="C4238" s="428"/>
      <c r="D4238" s="425"/>
      <c r="E4238" s="429"/>
      <c r="F4238" s="468">
        <f>IF(C4238="",0,D4225)</f>
        <v>0</v>
      </c>
      <c r="G4238" s="426">
        <f t="shared" si="450"/>
        <v>0</v>
      </c>
    </row>
    <row r="4239" spans="1:7" ht="16.5" customHeight="1" x14ac:dyDescent="0.2">
      <c r="A4239" s="578"/>
      <c r="B4239" s="418">
        <f t="shared" si="449"/>
        <v>0</v>
      </c>
      <c r="C4239" s="424"/>
      <c r="D4239" s="425"/>
      <c r="E4239" s="429"/>
      <c r="F4239" s="468">
        <f>IF(C4239="",0,D4225)</f>
        <v>0</v>
      </c>
      <c r="G4239" s="426">
        <f t="shared" si="450"/>
        <v>0</v>
      </c>
    </row>
    <row r="4240" spans="1:7" ht="16.5" customHeight="1" x14ac:dyDescent="0.2">
      <c r="A4240" s="169"/>
      <c r="B4240" s="156"/>
      <c r="C4240" s="160"/>
      <c r="D4240" s="156"/>
      <c r="E4240" s="157"/>
      <c r="F4240" s="166" t="s">
        <v>35</v>
      </c>
      <c r="G4240" s="431">
        <f>SUBTOTAL(9,G4230:G4239)</f>
        <v>0</v>
      </c>
    </row>
    <row r="4241" spans="1:7" ht="16.5" customHeight="1" x14ac:dyDescent="0.2">
      <c r="A4241" s="165"/>
      <c r="B4241" s="160"/>
      <c r="C4241" s="167" t="s">
        <v>821</v>
      </c>
      <c r="D4241" s="156"/>
      <c r="E4241" s="157"/>
      <c r="F4241" s="158"/>
      <c r="G4241" s="168"/>
    </row>
    <row r="4242" spans="1:7" ht="16.5" customHeight="1" x14ac:dyDescent="0.2">
      <c r="A4242" s="603" t="s">
        <v>681</v>
      </c>
      <c r="B4242" s="604"/>
      <c r="C4242" s="605" t="s">
        <v>0</v>
      </c>
      <c r="D4242" s="607" t="s">
        <v>32</v>
      </c>
      <c r="E4242" s="607" t="s">
        <v>1715</v>
      </c>
      <c r="F4242" s="609" t="s">
        <v>1054</v>
      </c>
      <c r="G4242" s="611" t="s">
        <v>34</v>
      </c>
    </row>
    <row r="4243" spans="1:7" ht="16.5" customHeight="1" x14ac:dyDescent="0.2">
      <c r="A4243" s="163" t="s">
        <v>682</v>
      </c>
      <c r="B4243" s="164" t="s">
        <v>683</v>
      </c>
      <c r="C4243" s="606"/>
      <c r="D4243" s="608"/>
      <c r="E4243" s="608"/>
      <c r="F4243" s="610"/>
      <c r="G4243" s="612"/>
    </row>
    <row r="4244" spans="1:7" ht="16.5" customHeight="1" x14ac:dyDescent="0.2">
      <c r="A4244" s="423" t="s">
        <v>1822</v>
      </c>
      <c r="B4244" s="418" t="str">
        <f t="shared" ref="B4244:B4250" si="451">IF(A4244=0,0,VLOOKUP(A4244,Tabla_Indices,2,FALSE))</f>
        <v>Oficial Especializado</v>
      </c>
      <c r="C4244" s="427" t="s">
        <v>1723</v>
      </c>
      <c r="D4244" s="425"/>
      <c r="E4244" s="429"/>
      <c r="F4244" s="419">
        <f>D4225</f>
        <v>0</v>
      </c>
      <c r="G4244" s="432">
        <f>IF(F4244=0,0,ROUND(D4244*E4244/F4244,2))</f>
        <v>0</v>
      </c>
    </row>
    <row r="4245" spans="1:7" ht="16.5" customHeight="1" x14ac:dyDescent="0.2">
      <c r="A4245" s="423" t="s">
        <v>1823</v>
      </c>
      <c r="B4245" s="418" t="str">
        <f t="shared" si="451"/>
        <v xml:space="preserve">Oficial </v>
      </c>
      <c r="C4245" s="424" t="s">
        <v>1724</v>
      </c>
      <c r="D4245" s="425"/>
      <c r="E4245" s="429"/>
      <c r="F4245" s="419">
        <f>D4225</f>
        <v>0</v>
      </c>
      <c r="G4245" s="432">
        <f t="shared" ref="G4245:G4250" si="452">IF(F4245=0,0,ROUND(D4245*E4245/F4245,2))</f>
        <v>0</v>
      </c>
    </row>
    <row r="4246" spans="1:7" ht="16.5" customHeight="1" x14ac:dyDescent="0.2">
      <c r="A4246" s="423" t="s">
        <v>1824</v>
      </c>
      <c r="B4246" s="418" t="str">
        <f t="shared" si="451"/>
        <v>Ayudante</v>
      </c>
      <c r="C4246" s="424" t="s">
        <v>1725</v>
      </c>
      <c r="D4246" s="425"/>
      <c r="E4246" s="429"/>
      <c r="F4246" s="419">
        <f>D4225</f>
        <v>0</v>
      </c>
      <c r="G4246" s="432">
        <f t="shared" si="452"/>
        <v>0</v>
      </c>
    </row>
    <row r="4247" spans="1:7" ht="16.5" customHeight="1" x14ac:dyDescent="0.2">
      <c r="A4247" s="423" t="s">
        <v>1824</v>
      </c>
      <c r="B4247" s="418" t="str">
        <f t="shared" si="451"/>
        <v>Ayudante</v>
      </c>
      <c r="C4247" s="424" t="s">
        <v>825</v>
      </c>
      <c r="D4247" s="425"/>
      <c r="E4247" s="429"/>
      <c r="F4247" s="419">
        <f>D4225</f>
        <v>0</v>
      </c>
      <c r="G4247" s="432">
        <f t="shared" si="452"/>
        <v>0</v>
      </c>
    </row>
    <row r="4248" spans="1:7" ht="16.5" customHeight="1" x14ac:dyDescent="0.2">
      <c r="A4248" s="423"/>
      <c r="B4248" s="418">
        <f t="shared" si="451"/>
        <v>0</v>
      </c>
      <c r="C4248" s="424"/>
      <c r="D4248" s="425"/>
      <c r="E4248" s="429"/>
      <c r="F4248" s="419"/>
      <c r="G4248" s="432">
        <f t="shared" si="452"/>
        <v>0</v>
      </c>
    </row>
    <row r="4249" spans="1:7" ht="16.5" customHeight="1" x14ac:dyDescent="0.2">
      <c r="A4249" s="423" t="s">
        <v>1825</v>
      </c>
      <c r="B4249" s="418" t="str">
        <f t="shared" si="451"/>
        <v>Sereno</v>
      </c>
      <c r="C4249" s="424" t="s">
        <v>1726</v>
      </c>
      <c r="D4249" s="433"/>
      <c r="E4249" s="571"/>
      <c r="F4249" s="419">
        <f>D4225</f>
        <v>0</v>
      </c>
      <c r="G4249" s="432">
        <f t="shared" si="452"/>
        <v>0</v>
      </c>
    </row>
    <row r="4250" spans="1:7" ht="16.5" customHeight="1" x14ac:dyDescent="0.2">
      <c r="A4250" s="423"/>
      <c r="B4250" s="418">
        <f t="shared" si="451"/>
        <v>0</v>
      </c>
      <c r="C4250" s="418"/>
      <c r="D4250" s="469"/>
      <c r="E4250" s="419"/>
      <c r="F4250" s="419">
        <f>D4225</f>
        <v>0</v>
      </c>
      <c r="G4250" s="432">
        <f t="shared" si="452"/>
        <v>0</v>
      </c>
    </row>
    <row r="4251" spans="1:7" ht="16.5" customHeight="1" x14ac:dyDescent="0.2">
      <c r="A4251" s="169"/>
      <c r="B4251" s="156"/>
      <c r="C4251" s="160"/>
      <c r="D4251" s="156"/>
      <c r="E4251" s="157"/>
      <c r="F4251" s="166" t="s">
        <v>36</v>
      </c>
      <c r="G4251" s="434">
        <f>SUBTOTAL(9,G4244:G4250)</f>
        <v>0</v>
      </c>
    </row>
    <row r="4252" spans="1:7" ht="16.5" customHeight="1" x14ac:dyDescent="0.2">
      <c r="A4252" s="165"/>
      <c r="B4252" s="160"/>
      <c r="C4252" s="167" t="s">
        <v>1705</v>
      </c>
      <c r="D4252" s="156"/>
      <c r="E4252" s="157"/>
      <c r="F4252" s="158"/>
      <c r="G4252" s="168"/>
    </row>
    <row r="4253" spans="1:7" ht="16.5" customHeight="1" x14ac:dyDescent="0.2">
      <c r="A4253" s="603" t="s">
        <v>681</v>
      </c>
      <c r="B4253" s="604"/>
      <c r="C4253" s="605" t="s">
        <v>0</v>
      </c>
      <c r="D4253" s="605" t="s">
        <v>31</v>
      </c>
      <c r="E4253" s="607" t="s">
        <v>32</v>
      </c>
      <c r="F4253" s="609" t="s">
        <v>33</v>
      </c>
      <c r="G4253" s="611" t="s">
        <v>34</v>
      </c>
    </row>
    <row r="4254" spans="1:7" ht="16.5" customHeight="1" x14ac:dyDescent="0.2">
      <c r="A4254" s="163" t="s">
        <v>682</v>
      </c>
      <c r="B4254" s="164" t="s">
        <v>683</v>
      </c>
      <c r="C4254" s="606"/>
      <c r="D4254" s="606"/>
      <c r="E4254" s="608"/>
      <c r="F4254" s="610"/>
      <c r="G4254" s="612"/>
    </row>
    <row r="4255" spans="1:7" ht="16.5" customHeight="1" x14ac:dyDescent="0.2">
      <c r="A4255" s="423"/>
      <c r="B4255" s="418">
        <f t="shared" ref="B4255:B4265" si="453">IF(A4255=0,0,VLOOKUP(A4255,Tabla_Indices,2,FALSE))</f>
        <v>0</v>
      </c>
      <c r="C4255" s="424"/>
      <c r="D4255" s="425"/>
      <c r="E4255" s="429"/>
      <c r="F4255" s="430"/>
      <c r="G4255" s="432">
        <f>ROUND(E4255*F4255,2)</f>
        <v>0</v>
      </c>
    </row>
    <row r="4256" spans="1:7" ht="16.5" customHeight="1" x14ac:dyDescent="0.2">
      <c r="A4256" s="423"/>
      <c r="B4256" s="418">
        <f t="shared" si="453"/>
        <v>0</v>
      </c>
      <c r="C4256" s="424"/>
      <c r="D4256" s="425"/>
      <c r="E4256" s="429"/>
      <c r="F4256" s="430"/>
      <c r="G4256" s="432">
        <f t="shared" ref="G4256:G4265" si="454">ROUND(E4256*F4256,2)</f>
        <v>0</v>
      </c>
    </row>
    <row r="4257" spans="1:7" ht="16.5" customHeight="1" x14ac:dyDescent="0.2">
      <c r="A4257" s="423"/>
      <c r="B4257" s="418">
        <f t="shared" si="453"/>
        <v>0</v>
      </c>
      <c r="C4257" s="424"/>
      <c r="D4257" s="425"/>
      <c r="E4257" s="429"/>
      <c r="F4257" s="430"/>
      <c r="G4257" s="432">
        <f t="shared" si="454"/>
        <v>0</v>
      </c>
    </row>
    <row r="4258" spans="1:7" ht="16.5" customHeight="1" x14ac:dyDescent="0.2">
      <c r="A4258" s="423"/>
      <c r="B4258" s="418">
        <f t="shared" si="453"/>
        <v>0</v>
      </c>
      <c r="C4258" s="424"/>
      <c r="D4258" s="425"/>
      <c r="E4258" s="429"/>
      <c r="F4258" s="430"/>
      <c r="G4258" s="432">
        <f t="shared" si="454"/>
        <v>0</v>
      </c>
    </row>
    <row r="4259" spans="1:7" ht="16.5" customHeight="1" x14ac:dyDescent="0.2">
      <c r="A4259" s="423"/>
      <c r="B4259" s="418">
        <f t="shared" si="453"/>
        <v>0</v>
      </c>
      <c r="C4259" s="424"/>
      <c r="D4259" s="425"/>
      <c r="E4259" s="429"/>
      <c r="F4259" s="430"/>
      <c r="G4259" s="432">
        <f t="shared" si="454"/>
        <v>0</v>
      </c>
    </row>
    <row r="4260" spans="1:7" ht="16.5" customHeight="1" x14ac:dyDescent="0.2">
      <c r="A4260" s="423"/>
      <c r="B4260" s="418">
        <f t="shared" si="453"/>
        <v>0</v>
      </c>
      <c r="C4260" s="424"/>
      <c r="D4260" s="425"/>
      <c r="E4260" s="435"/>
      <c r="F4260" s="430"/>
      <c r="G4260" s="432">
        <f t="shared" si="454"/>
        <v>0</v>
      </c>
    </row>
    <row r="4261" spans="1:7" ht="16.5" customHeight="1" x14ac:dyDescent="0.2">
      <c r="A4261" s="423"/>
      <c r="B4261" s="418">
        <f t="shared" si="453"/>
        <v>0</v>
      </c>
      <c r="C4261" s="424"/>
      <c r="D4261" s="425"/>
      <c r="E4261" s="429"/>
      <c r="F4261" s="430"/>
      <c r="G4261" s="432">
        <f t="shared" si="454"/>
        <v>0</v>
      </c>
    </row>
    <row r="4262" spans="1:7" ht="16.5" customHeight="1" x14ac:dyDescent="0.2">
      <c r="A4262" s="423"/>
      <c r="B4262" s="418">
        <f t="shared" si="453"/>
        <v>0</v>
      </c>
      <c r="C4262" s="424"/>
      <c r="D4262" s="425"/>
      <c r="E4262" s="429"/>
      <c r="F4262" s="430"/>
      <c r="G4262" s="432">
        <f t="shared" si="454"/>
        <v>0</v>
      </c>
    </row>
    <row r="4263" spans="1:7" ht="16.5" customHeight="1" x14ac:dyDescent="0.2">
      <c r="A4263" s="423"/>
      <c r="B4263" s="418">
        <f t="shared" si="453"/>
        <v>0</v>
      </c>
      <c r="C4263" s="424"/>
      <c r="D4263" s="425"/>
      <c r="E4263" s="429"/>
      <c r="F4263" s="430"/>
      <c r="G4263" s="432">
        <f t="shared" si="454"/>
        <v>0</v>
      </c>
    </row>
    <row r="4264" spans="1:7" ht="16.5" customHeight="1" x14ac:dyDescent="0.2">
      <c r="A4264" s="423"/>
      <c r="B4264" s="418">
        <f t="shared" si="453"/>
        <v>0</v>
      </c>
      <c r="C4264" s="424"/>
      <c r="D4264" s="425"/>
      <c r="E4264" s="429"/>
      <c r="F4264" s="430"/>
      <c r="G4264" s="432">
        <f t="shared" si="454"/>
        <v>0</v>
      </c>
    </row>
    <row r="4265" spans="1:7" ht="16.5" customHeight="1" x14ac:dyDescent="0.2">
      <c r="A4265" s="423"/>
      <c r="B4265" s="418">
        <f t="shared" si="453"/>
        <v>0</v>
      </c>
      <c r="C4265" s="424"/>
      <c r="D4265" s="425"/>
      <c r="E4265" s="429"/>
      <c r="F4265" s="430"/>
      <c r="G4265" s="432">
        <f t="shared" si="454"/>
        <v>0</v>
      </c>
    </row>
    <row r="4266" spans="1:7" ht="16.5" customHeight="1" x14ac:dyDescent="0.2">
      <c r="A4266" s="165"/>
      <c r="B4266" s="160"/>
      <c r="C4266" s="160"/>
      <c r="D4266" s="156"/>
      <c r="E4266" s="157"/>
      <c r="F4266" s="166" t="s">
        <v>37</v>
      </c>
      <c r="G4266" s="436">
        <f>SUBTOTAL(9,G4255:G4265)</f>
        <v>0</v>
      </c>
    </row>
    <row r="4267" spans="1:7" ht="16.5" customHeight="1" x14ac:dyDescent="0.2">
      <c r="A4267" s="165"/>
      <c r="B4267" s="160"/>
      <c r="C4267" s="167" t="s">
        <v>1706</v>
      </c>
      <c r="D4267" s="156"/>
      <c r="E4267" s="157"/>
      <c r="F4267" s="158"/>
      <c r="G4267" s="168"/>
    </row>
    <row r="4268" spans="1:7" ht="16.5" customHeight="1" x14ac:dyDescent="0.2">
      <c r="A4268" s="603" t="s">
        <v>681</v>
      </c>
      <c r="B4268" s="604"/>
      <c r="C4268" s="605" t="s">
        <v>0</v>
      </c>
      <c r="D4268" s="605" t="s">
        <v>31</v>
      </c>
      <c r="E4268" s="607" t="s">
        <v>32</v>
      </c>
      <c r="F4268" s="609" t="s">
        <v>33</v>
      </c>
      <c r="G4268" s="611" t="s">
        <v>34</v>
      </c>
    </row>
    <row r="4269" spans="1:7" ht="16.5" customHeight="1" x14ac:dyDescent="0.2">
      <c r="A4269" s="163" t="s">
        <v>682</v>
      </c>
      <c r="B4269" s="164" t="s">
        <v>683</v>
      </c>
      <c r="C4269" s="606"/>
      <c r="D4269" s="606"/>
      <c r="E4269" s="608"/>
      <c r="F4269" s="610"/>
      <c r="G4269" s="612"/>
    </row>
    <row r="4270" spans="1:7" ht="16.5" customHeight="1" x14ac:dyDescent="0.2">
      <c r="A4270" s="423"/>
      <c r="B4270" s="418">
        <f>IF(A4270=0,0,VLOOKUP(A4270,Tabla_Indices,2,FALSE))</f>
        <v>0</v>
      </c>
      <c r="C4270" s="424"/>
      <c r="D4270" s="425"/>
      <c r="E4270" s="429"/>
      <c r="F4270" s="430"/>
      <c r="G4270" s="432">
        <f>ROUND(E4270*F4270,2)</f>
        <v>0</v>
      </c>
    </row>
    <row r="4271" spans="1:7" ht="16.5" customHeight="1" x14ac:dyDescent="0.2">
      <c r="A4271" s="423"/>
      <c r="B4271" s="418">
        <f>IF(A4271=0,0,VLOOKUP(A4271,Tabla_Indices,2,FALSE))</f>
        <v>0</v>
      </c>
      <c r="C4271" s="424"/>
      <c r="D4271" s="425"/>
      <c r="E4271" s="435"/>
      <c r="F4271" s="430"/>
      <c r="G4271" s="432">
        <f t="shared" ref="G4271" si="455">ROUND(E4271*F4271,2)</f>
        <v>0</v>
      </c>
    </row>
    <row r="4272" spans="1:7" ht="16.5" customHeight="1" x14ac:dyDescent="0.2">
      <c r="A4272" s="165"/>
      <c r="B4272" s="160"/>
      <c r="C4272" s="160"/>
      <c r="D4272" s="156"/>
      <c r="E4272" s="157"/>
      <c r="F4272" s="166" t="s">
        <v>1707</v>
      </c>
      <c r="G4272" s="436">
        <f>SUBTOTAL(9,G4270:G4271)</f>
        <v>0</v>
      </c>
    </row>
    <row r="4273" spans="1:7" ht="16.5" customHeight="1" thickBot="1" x14ac:dyDescent="0.25">
      <c r="A4273" s="170"/>
      <c r="B4273" s="171"/>
      <c r="C4273" s="172"/>
      <c r="D4273" s="171"/>
      <c r="E4273" s="173"/>
      <c r="F4273" s="174"/>
      <c r="G4273" s="175"/>
    </row>
    <row r="4274" spans="1:7" ht="16.5" customHeight="1" thickBot="1" x14ac:dyDescent="0.25">
      <c r="A4274" s="202">
        <f>B4207</f>
        <v>57</v>
      </c>
      <c r="B4274" s="201">
        <f>C4207</f>
        <v>0</v>
      </c>
      <c r="C4274" s="225"/>
      <c r="D4274" s="225" t="s">
        <v>38</v>
      </c>
      <c r="E4274" s="226"/>
      <c r="F4274" s="437" t="str">
        <f>CONCATENATE("$/",G4207)</f>
        <v>$/0</v>
      </c>
      <c r="G4274" s="438">
        <f>SUBTOTAL(9,G4230:G4273)</f>
        <v>0</v>
      </c>
    </row>
    <row r="4275" spans="1:7" ht="16.5" customHeight="1" thickTop="1" thickBot="1" x14ac:dyDescent="0.25"/>
    <row r="4276" spans="1:7" ht="16.5" customHeight="1" thickTop="1" x14ac:dyDescent="0.2">
      <c r="A4276" s="613" t="s">
        <v>40</v>
      </c>
      <c r="B4276" s="614"/>
      <c r="C4276" s="614"/>
      <c r="D4276" s="614"/>
      <c r="E4276" s="614"/>
      <c r="F4276" s="614"/>
      <c r="G4276" s="615"/>
    </row>
    <row r="4277" spans="1:7" ht="16.5" customHeight="1" x14ac:dyDescent="0.2">
      <c r="A4277" s="146" t="s">
        <v>819</v>
      </c>
      <c r="B4277" s="147" t="str">
        <f>Comitente</f>
        <v>DIRECCIÓN PROVINCIAL DE VIALIDAD</v>
      </c>
      <c r="C4277" s="148"/>
      <c r="D4277" s="223"/>
      <c r="E4277" s="223"/>
      <c r="F4277" s="150"/>
      <c r="G4277" s="151"/>
    </row>
    <row r="4278" spans="1:7" ht="16.5" customHeight="1" x14ac:dyDescent="0.2">
      <c r="A4278" s="146" t="s">
        <v>820</v>
      </c>
      <c r="B4278" s="147">
        <f>Contratista</f>
        <v>0</v>
      </c>
      <c r="C4278" s="152"/>
      <c r="D4278" s="152"/>
      <c r="E4278" s="152"/>
      <c r="F4278" s="147"/>
      <c r="G4278" s="153"/>
    </row>
    <row r="4279" spans="1:7" ht="16.5" customHeight="1" x14ac:dyDescent="0.2">
      <c r="A4279" s="146" t="s">
        <v>28</v>
      </c>
      <c r="B4279" s="147">
        <f>Obra</f>
        <v>0</v>
      </c>
      <c r="C4279" s="152"/>
      <c r="D4279" s="152"/>
      <c r="E4279" s="152"/>
      <c r="F4279" s="147" t="s">
        <v>41</v>
      </c>
      <c r="G4279" s="153">
        <f>Fecha_Base</f>
        <v>0</v>
      </c>
    </row>
    <row r="4280" spans="1:7" ht="16.5" customHeight="1" x14ac:dyDescent="0.2">
      <c r="A4280" s="154" t="s">
        <v>818</v>
      </c>
      <c r="B4280" s="155">
        <f>Ubicación</f>
        <v>0</v>
      </c>
      <c r="C4280" s="155"/>
      <c r="D4280" s="156"/>
      <c r="E4280" s="157"/>
      <c r="F4280" s="158"/>
      <c r="G4280" s="159"/>
    </row>
    <row r="4281" spans="1:7" ht="16.5" customHeight="1" x14ac:dyDescent="0.2">
      <c r="A4281" s="154" t="s">
        <v>42</v>
      </c>
      <c r="B4281" s="470"/>
      <c r="C4281" s="160" t="str">
        <f>IF(B4281="","",VLOOKUP(B4281,Tabla_CyP,2,FALSE))</f>
        <v/>
      </c>
      <c r="E4281" s="157"/>
      <c r="F4281" s="158"/>
      <c r="G4281" s="159"/>
    </row>
    <row r="4282" spans="1:7" ht="16.5" customHeight="1" x14ac:dyDescent="0.2">
      <c r="A4282" s="154" t="s">
        <v>29</v>
      </c>
      <c r="B4282" s="570">
        <v>58</v>
      </c>
      <c r="C4282" s="160">
        <f>IF(B4282=0,"",VLOOKUP(B4282,Tabla_CyP,2,FALSE))</f>
        <v>0</v>
      </c>
      <c r="D4282" s="156"/>
      <c r="E4282" s="157"/>
      <c r="F4282" s="155" t="s">
        <v>30</v>
      </c>
      <c r="G4282" s="161">
        <f>IF(B4282=0,"",VLOOKUP(B4282,Tabla_CyP,4,FALSE))</f>
        <v>0</v>
      </c>
    </row>
    <row r="4283" spans="1:7" ht="16.5" customHeight="1" x14ac:dyDescent="0.2">
      <c r="A4283" s="154"/>
      <c r="B4283" s="155"/>
      <c r="C4283" s="160"/>
      <c r="D4283" s="156"/>
      <c r="E4283" s="157"/>
      <c r="F4283" s="160"/>
      <c r="G4283" s="162"/>
    </row>
    <row r="4284" spans="1:7" ht="16.5" customHeight="1" x14ac:dyDescent="0.2">
      <c r="A4284" s="412"/>
      <c r="B4284" s="149"/>
      <c r="C4284" s="413" t="s">
        <v>1695</v>
      </c>
      <c r="D4284" s="149"/>
      <c r="E4284" s="149"/>
      <c r="F4284" s="149"/>
      <c r="G4284" s="414"/>
    </row>
    <row r="4285" spans="1:7" ht="16.5" customHeight="1" x14ac:dyDescent="0.2">
      <c r="A4285" s="154"/>
      <c r="B4285" s="215"/>
      <c r="C4285" s="160"/>
      <c r="D4285" s="156"/>
      <c r="E4285" s="157"/>
      <c r="F4285" s="155"/>
      <c r="G4285" s="161"/>
    </row>
    <row r="4286" spans="1:7" ht="16.5" customHeight="1" x14ac:dyDescent="0.2">
      <c r="A4286" s="154"/>
      <c r="B4286" s="215"/>
      <c r="C4286" s="415" t="s">
        <v>1696</v>
      </c>
      <c r="D4286" s="416" t="s">
        <v>32</v>
      </c>
      <c r="E4286" s="416" t="s">
        <v>1697</v>
      </c>
      <c r="F4286" s="416" t="s">
        <v>1698</v>
      </c>
      <c r="G4286" s="417" t="s">
        <v>1699</v>
      </c>
    </row>
    <row r="4287" spans="1:7" ht="16.5" customHeight="1" x14ac:dyDescent="0.2">
      <c r="A4287" s="154"/>
      <c r="B4287" s="215"/>
      <c r="C4287" s="424"/>
      <c r="D4287" s="429"/>
      <c r="E4287" s="467"/>
      <c r="F4287" s="430"/>
      <c r="G4287" s="420">
        <f>ROUND(D4287*F4287,2)</f>
        <v>0</v>
      </c>
    </row>
    <row r="4288" spans="1:7" ht="16.5" customHeight="1" x14ac:dyDescent="0.2">
      <c r="A4288" s="154"/>
      <c r="B4288" s="215"/>
      <c r="C4288" s="424"/>
      <c r="D4288" s="429"/>
      <c r="E4288" s="467"/>
      <c r="F4288" s="430"/>
      <c r="G4288" s="420">
        <f>ROUND(D4288*F4288,2)</f>
        <v>0</v>
      </c>
    </row>
    <row r="4289" spans="1:7" ht="16.5" customHeight="1" x14ac:dyDescent="0.2">
      <c r="A4289" s="154"/>
      <c r="B4289" s="215"/>
      <c r="C4289" s="424"/>
      <c r="D4289" s="429"/>
      <c r="E4289" s="467"/>
      <c r="F4289" s="430"/>
      <c r="G4289" s="420">
        <f>ROUND(D4289*F4289,2)</f>
        <v>0</v>
      </c>
    </row>
    <row r="4290" spans="1:7" ht="16.5" customHeight="1" x14ac:dyDescent="0.2">
      <c r="A4290" s="154"/>
      <c r="B4290" s="215"/>
      <c r="C4290" s="424"/>
      <c r="D4290" s="429"/>
      <c r="E4290" s="467"/>
      <c r="F4290" s="430"/>
      <c r="G4290" s="420">
        <f>ROUND(D4290*F4290,2)</f>
        <v>0</v>
      </c>
    </row>
    <row r="4291" spans="1:7" ht="16.5" customHeight="1" x14ac:dyDescent="0.2">
      <c r="A4291" s="154"/>
      <c r="B4291" s="215"/>
      <c r="C4291" s="424"/>
      <c r="D4291" s="429"/>
      <c r="E4291" s="467"/>
      <c r="F4291" s="430"/>
      <c r="G4291" s="420">
        <f t="shared" ref="G4291:G4296" si="456">ROUND(D4291*F4291,2)</f>
        <v>0</v>
      </c>
    </row>
    <row r="4292" spans="1:7" ht="16.5" customHeight="1" x14ac:dyDescent="0.2">
      <c r="A4292" s="154"/>
      <c r="B4292" s="215"/>
      <c r="C4292" s="424"/>
      <c r="D4292" s="429"/>
      <c r="E4292" s="467"/>
      <c r="F4292" s="430"/>
      <c r="G4292" s="420">
        <f t="shared" si="456"/>
        <v>0</v>
      </c>
    </row>
    <row r="4293" spans="1:7" ht="16.5" customHeight="1" x14ac:dyDescent="0.2">
      <c r="A4293" s="154"/>
      <c r="B4293" s="215"/>
      <c r="C4293" s="424"/>
      <c r="D4293" s="429"/>
      <c r="E4293" s="467"/>
      <c r="F4293" s="430"/>
      <c r="G4293" s="420">
        <f t="shared" si="456"/>
        <v>0</v>
      </c>
    </row>
    <row r="4294" spans="1:7" ht="16.5" customHeight="1" x14ac:dyDescent="0.2">
      <c r="A4294" s="154"/>
      <c r="B4294" s="215"/>
      <c r="C4294" s="424"/>
      <c r="D4294" s="429"/>
      <c r="E4294" s="467"/>
      <c r="F4294" s="430"/>
      <c r="G4294" s="420">
        <f t="shared" si="456"/>
        <v>0</v>
      </c>
    </row>
    <row r="4295" spans="1:7" ht="16.5" customHeight="1" x14ac:dyDescent="0.2">
      <c r="A4295" s="154"/>
      <c r="B4295" s="215"/>
      <c r="C4295" s="424"/>
      <c r="D4295" s="429"/>
      <c r="E4295" s="467"/>
      <c r="F4295" s="430"/>
      <c r="G4295" s="420">
        <f t="shared" si="456"/>
        <v>0</v>
      </c>
    </row>
    <row r="4296" spans="1:7" ht="16.5" customHeight="1" x14ac:dyDescent="0.2">
      <c r="A4296" s="154"/>
      <c r="B4296" s="215"/>
      <c r="C4296" s="424"/>
      <c r="D4296" s="429"/>
      <c r="E4296" s="467"/>
      <c r="F4296" s="430"/>
      <c r="G4296" s="420">
        <f t="shared" si="456"/>
        <v>0</v>
      </c>
    </row>
    <row r="4297" spans="1:7" ht="16.5" customHeight="1" thickBot="1" x14ac:dyDescent="0.25">
      <c r="A4297" s="154"/>
      <c r="B4297" s="215"/>
      <c r="C4297" s="160"/>
      <c r="E4297" s="222"/>
      <c r="F4297" s="155"/>
      <c r="G4297" s="161"/>
    </row>
    <row r="4298" spans="1:7" ht="16.5" customHeight="1" thickBot="1" x14ac:dyDescent="0.25">
      <c r="A4298" s="154"/>
      <c r="C4298" s="421" t="s">
        <v>1700</v>
      </c>
      <c r="E4298" s="222">
        <f>SUMPRODUCT(D4287:D4296,E4287:E4296)</f>
        <v>0</v>
      </c>
      <c r="F4298" s="155" t="s">
        <v>1701</v>
      </c>
      <c r="G4298" s="422">
        <f>SUM(G4287:G4296)</f>
        <v>0</v>
      </c>
    </row>
    <row r="4299" spans="1:7" ht="16.5" customHeight="1" x14ac:dyDescent="0.2">
      <c r="A4299" s="154"/>
      <c r="B4299" s="215"/>
      <c r="C4299" s="421"/>
      <c r="D4299" s="222"/>
      <c r="E4299" s="157"/>
      <c r="F4299" s="155"/>
      <c r="G4299" s="224"/>
    </row>
    <row r="4300" spans="1:7" ht="16.5" customHeight="1" x14ac:dyDescent="0.2">
      <c r="A4300" s="154"/>
      <c r="B4300" s="215"/>
      <c r="C4300" s="155" t="s">
        <v>1702</v>
      </c>
      <c r="D4300" s="425"/>
      <c r="E4300" s="559" t="str">
        <f>CONCATENATE(G4282,"/día")</f>
        <v>0/día</v>
      </c>
      <c r="F4300" s="155"/>
      <c r="G4300" s="161"/>
    </row>
    <row r="4301" spans="1:7" ht="16.5" customHeight="1" x14ac:dyDescent="0.2">
      <c r="A4301" s="154"/>
      <c r="B4301" s="215"/>
      <c r="C4301" s="160"/>
      <c r="D4301" s="156"/>
      <c r="E4301" s="157"/>
      <c r="F4301" s="155"/>
      <c r="G4301" s="161"/>
    </row>
    <row r="4302" spans="1:7" ht="16.5" customHeight="1" x14ac:dyDescent="0.2">
      <c r="A4302" s="603" t="s">
        <v>681</v>
      </c>
      <c r="B4302" s="604"/>
      <c r="C4302" s="605" t="s">
        <v>0</v>
      </c>
      <c r="D4302" s="607" t="s">
        <v>1703</v>
      </c>
      <c r="E4302" s="607" t="s">
        <v>1715</v>
      </c>
      <c r="F4302" s="609" t="s">
        <v>1054</v>
      </c>
      <c r="G4302" s="611" t="s">
        <v>34</v>
      </c>
    </row>
    <row r="4303" spans="1:7" ht="16.5" customHeight="1" x14ac:dyDescent="0.2">
      <c r="A4303" s="163" t="s">
        <v>682</v>
      </c>
      <c r="B4303" s="164" t="s">
        <v>683</v>
      </c>
      <c r="C4303" s="606"/>
      <c r="D4303" s="608"/>
      <c r="E4303" s="608"/>
      <c r="F4303" s="610"/>
      <c r="G4303" s="612"/>
    </row>
    <row r="4304" spans="1:7" ht="16.5" customHeight="1" x14ac:dyDescent="0.2">
      <c r="A4304" s="165"/>
      <c r="B4304" s="160"/>
      <c r="C4304" s="167" t="s">
        <v>1704</v>
      </c>
      <c r="D4304" s="157"/>
      <c r="E4304" s="157"/>
      <c r="F4304" s="160"/>
      <c r="G4304" s="168"/>
    </row>
    <row r="4305" spans="1:7" ht="16.5" customHeight="1" x14ac:dyDescent="0.2">
      <c r="A4305" s="578" t="s">
        <v>1806</v>
      </c>
      <c r="B4305" s="418" t="str">
        <f t="shared" ref="B4305:B4314" si="457">IF(A4305=0,0,VLOOKUP(A4305,Tabla_Indices,2,FALSE))</f>
        <v>Equipo - Amortización de equipo</v>
      </c>
      <c r="C4305" s="424" t="s">
        <v>1821</v>
      </c>
      <c r="D4305" s="579">
        <f>C_Amortización_Equipo</f>
        <v>0</v>
      </c>
      <c r="E4305" s="472"/>
      <c r="F4305" s="468">
        <f>IF(C4305="",0,D4300)</f>
        <v>0</v>
      </c>
      <c r="G4305" s="426">
        <f>IF(F4305=0,0,ROUND(E4305/F4305,2))</f>
        <v>0</v>
      </c>
    </row>
    <row r="4306" spans="1:7" ht="16.5" customHeight="1" x14ac:dyDescent="0.2">
      <c r="A4306" s="578" t="s">
        <v>1806</v>
      </c>
      <c r="B4306" s="418" t="str">
        <f t="shared" si="457"/>
        <v>Equipo - Amortización de equipo</v>
      </c>
      <c r="C4306" s="424" t="s">
        <v>1811</v>
      </c>
      <c r="D4306" s="579">
        <f>C_Interés_Equipo</f>
        <v>0</v>
      </c>
      <c r="E4306" s="472"/>
      <c r="F4306" s="468">
        <f>IF(C4306="",0,D4300)</f>
        <v>0</v>
      </c>
      <c r="G4306" s="426">
        <f t="shared" ref="G4306:G4314" si="458">IF(F4306=0,0,ROUND(E4306/F4306,2))</f>
        <v>0</v>
      </c>
    </row>
    <row r="4307" spans="1:7" ht="16.5" customHeight="1" x14ac:dyDescent="0.2">
      <c r="A4307" s="578" t="s">
        <v>1807</v>
      </c>
      <c r="B4307" s="418" t="str">
        <f t="shared" si="457"/>
        <v xml:space="preserve">Accesorios y repuestos para máquinas de uso especial                 </v>
      </c>
      <c r="C4307" s="428" t="s">
        <v>1721</v>
      </c>
      <c r="D4307" s="579">
        <f>C_Reparaciones_Repuestos_Equipos</f>
        <v>0</v>
      </c>
      <c r="E4307" s="472"/>
      <c r="F4307" s="468">
        <f>IF(C4307="",0,D4300)</f>
        <v>0</v>
      </c>
      <c r="G4307" s="426">
        <f t="shared" si="458"/>
        <v>0</v>
      </c>
    </row>
    <row r="4308" spans="1:7" ht="16.5" customHeight="1" x14ac:dyDescent="0.2">
      <c r="A4308" s="578" t="s">
        <v>1809</v>
      </c>
      <c r="B4308" s="418" t="str">
        <f t="shared" si="457"/>
        <v xml:space="preserve">Gas oil                                                                </v>
      </c>
      <c r="C4308" s="428" t="s">
        <v>982</v>
      </c>
      <c r="D4308" s="579">
        <f>C_Combustible_Equipos</f>
        <v>0</v>
      </c>
      <c r="E4308" s="472"/>
      <c r="F4308" s="468">
        <f>IF(C4308="",0,D4300)</f>
        <v>0</v>
      </c>
      <c r="G4308" s="426">
        <f t="shared" si="458"/>
        <v>0</v>
      </c>
    </row>
    <row r="4309" spans="1:7" ht="16.5" customHeight="1" x14ac:dyDescent="0.2">
      <c r="A4309" s="578" t="s">
        <v>1810</v>
      </c>
      <c r="B4309" s="418" t="str">
        <f t="shared" si="457"/>
        <v xml:space="preserve">Aceites lubricantes                                                    </v>
      </c>
      <c r="C4309" s="428" t="s">
        <v>1808</v>
      </c>
      <c r="D4309" s="579">
        <f>C_Lubricantes_Equipos</f>
        <v>0</v>
      </c>
      <c r="E4309" s="472"/>
      <c r="F4309" s="468">
        <f>IF(C4309="",0,D4300)</f>
        <v>0</v>
      </c>
      <c r="G4309" s="426">
        <f t="shared" si="458"/>
        <v>0</v>
      </c>
    </row>
    <row r="4310" spans="1:7" ht="16.5" customHeight="1" x14ac:dyDescent="0.2">
      <c r="A4310" s="578"/>
      <c r="B4310" s="418">
        <f t="shared" si="457"/>
        <v>0</v>
      </c>
      <c r="C4310" s="428"/>
      <c r="D4310" s="471"/>
      <c r="E4310" s="430"/>
      <c r="F4310" s="468">
        <f>IF(C4310="",0,D4300)</f>
        <v>0</v>
      </c>
      <c r="G4310" s="426">
        <f t="shared" si="458"/>
        <v>0</v>
      </c>
    </row>
    <row r="4311" spans="1:7" ht="16.5" customHeight="1" x14ac:dyDescent="0.2">
      <c r="A4311" s="578"/>
      <c r="B4311" s="418">
        <f t="shared" si="457"/>
        <v>0</v>
      </c>
      <c r="C4311" s="428"/>
      <c r="D4311" s="425"/>
      <c r="E4311" s="471"/>
      <c r="F4311" s="468">
        <f>IF(C4311="",0,D4300)</f>
        <v>0</v>
      </c>
      <c r="G4311" s="426">
        <f t="shared" si="458"/>
        <v>0</v>
      </c>
    </row>
    <row r="4312" spans="1:7" ht="16.5" customHeight="1" x14ac:dyDescent="0.2">
      <c r="A4312" s="578"/>
      <c r="B4312" s="418">
        <f t="shared" si="457"/>
        <v>0</v>
      </c>
      <c r="C4312" s="428"/>
      <c r="D4312" s="425"/>
      <c r="E4312" s="471"/>
      <c r="F4312" s="468">
        <f>IF(C4312="",0,D4300)</f>
        <v>0</v>
      </c>
      <c r="G4312" s="426">
        <f t="shared" si="458"/>
        <v>0</v>
      </c>
    </row>
    <row r="4313" spans="1:7" ht="16.5" customHeight="1" x14ac:dyDescent="0.2">
      <c r="A4313" s="578"/>
      <c r="B4313" s="418">
        <f t="shared" si="457"/>
        <v>0</v>
      </c>
      <c r="C4313" s="428"/>
      <c r="D4313" s="425"/>
      <c r="E4313" s="429"/>
      <c r="F4313" s="468">
        <f>IF(C4313="",0,D4300)</f>
        <v>0</v>
      </c>
      <c r="G4313" s="426">
        <f t="shared" si="458"/>
        <v>0</v>
      </c>
    </row>
    <row r="4314" spans="1:7" ht="16.5" customHeight="1" x14ac:dyDescent="0.2">
      <c r="A4314" s="578"/>
      <c r="B4314" s="418">
        <f t="shared" si="457"/>
        <v>0</v>
      </c>
      <c r="C4314" s="424"/>
      <c r="D4314" s="425"/>
      <c r="E4314" s="429"/>
      <c r="F4314" s="468">
        <f>IF(C4314="",0,D4300)</f>
        <v>0</v>
      </c>
      <c r="G4314" s="426">
        <f t="shared" si="458"/>
        <v>0</v>
      </c>
    </row>
    <row r="4315" spans="1:7" ht="16.5" customHeight="1" x14ac:dyDescent="0.2">
      <c r="A4315" s="169"/>
      <c r="B4315" s="156"/>
      <c r="C4315" s="160"/>
      <c r="D4315" s="156"/>
      <c r="E4315" s="157"/>
      <c r="F4315" s="166" t="s">
        <v>35</v>
      </c>
      <c r="G4315" s="431">
        <f>SUBTOTAL(9,G4305:G4314)</f>
        <v>0</v>
      </c>
    </row>
    <row r="4316" spans="1:7" ht="16.5" customHeight="1" x14ac:dyDescent="0.2">
      <c r="A4316" s="165"/>
      <c r="B4316" s="160"/>
      <c r="C4316" s="167" t="s">
        <v>821</v>
      </c>
      <c r="D4316" s="156"/>
      <c r="E4316" s="157"/>
      <c r="F4316" s="158"/>
      <c r="G4316" s="168"/>
    </row>
    <row r="4317" spans="1:7" ht="16.5" customHeight="1" x14ac:dyDescent="0.2">
      <c r="A4317" s="603" t="s">
        <v>681</v>
      </c>
      <c r="B4317" s="604"/>
      <c r="C4317" s="605" t="s">
        <v>0</v>
      </c>
      <c r="D4317" s="607" t="s">
        <v>32</v>
      </c>
      <c r="E4317" s="607" t="s">
        <v>1715</v>
      </c>
      <c r="F4317" s="609" t="s">
        <v>1054</v>
      </c>
      <c r="G4317" s="611" t="s">
        <v>34</v>
      </c>
    </row>
    <row r="4318" spans="1:7" ht="16.5" customHeight="1" x14ac:dyDescent="0.2">
      <c r="A4318" s="163" t="s">
        <v>682</v>
      </c>
      <c r="B4318" s="164" t="s">
        <v>683</v>
      </c>
      <c r="C4318" s="606"/>
      <c r="D4318" s="608"/>
      <c r="E4318" s="608"/>
      <c r="F4318" s="610"/>
      <c r="G4318" s="612"/>
    </row>
    <row r="4319" spans="1:7" ht="16.5" customHeight="1" x14ac:dyDescent="0.2">
      <c r="A4319" s="423" t="s">
        <v>1822</v>
      </c>
      <c r="B4319" s="418" t="str">
        <f t="shared" ref="B4319:B4325" si="459">IF(A4319=0,0,VLOOKUP(A4319,Tabla_Indices,2,FALSE))</f>
        <v>Oficial Especializado</v>
      </c>
      <c r="C4319" s="427" t="s">
        <v>1723</v>
      </c>
      <c r="D4319" s="425"/>
      <c r="E4319" s="429"/>
      <c r="F4319" s="419">
        <f>D4300</f>
        <v>0</v>
      </c>
      <c r="G4319" s="432">
        <f>IF(F4319=0,0,ROUND(D4319*E4319/F4319,2))</f>
        <v>0</v>
      </c>
    </row>
    <row r="4320" spans="1:7" ht="16.5" customHeight="1" x14ac:dyDescent="0.2">
      <c r="A4320" s="423" t="s">
        <v>1823</v>
      </c>
      <c r="B4320" s="418" t="str">
        <f t="shared" si="459"/>
        <v xml:space="preserve">Oficial </v>
      </c>
      <c r="C4320" s="424" t="s">
        <v>1724</v>
      </c>
      <c r="D4320" s="425"/>
      <c r="E4320" s="429"/>
      <c r="F4320" s="419">
        <f>D4300</f>
        <v>0</v>
      </c>
      <c r="G4320" s="432">
        <f t="shared" ref="G4320:G4325" si="460">IF(F4320=0,0,ROUND(D4320*E4320/F4320,2))</f>
        <v>0</v>
      </c>
    </row>
    <row r="4321" spans="1:7" ht="16.5" customHeight="1" x14ac:dyDescent="0.2">
      <c r="A4321" s="423" t="s">
        <v>1824</v>
      </c>
      <c r="B4321" s="418" t="str">
        <f t="shared" si="459"/>
        <v>Ayudante</v>
      </c>
      <c r="C4321" s="424" t="s">
        <v>1725</v>
      </c>
      <c r="D4321" s="425"/>
      <c r="E4321" s="429"/>
      <c r="F4321" s="419">
        <f>D4300</f>
        <v>0</v>
      </c>
      <c r="G4321" s="432">
        <f t="shared" si="460"/>
        <v>0</v>
      </c>
    </row>
    <row r="4322" spans="1:7" ht="16.5" customHeight="1" x14ac:dyDescent="0.2">
      <c r="A4322" s="423" t="s">
        <v>1824</v>
      </c>
      <c r="B4322" s="418" t="str">
        <f t="shared" si="459"/>
        <v>Ayudante</v>
      </c>
      <c r="C4322" s="424" t="s">
        <v>825</v>
      </c>
      <c r="D4322" s="425"/>
      <c r="E4322" s="429"/>
      <c r="F4322" s="419">
        <f>D4300</f>
        <v>0</v>
      </c>
      <c r="G4322" s="432">
        <f t="shared" si="460"/>
        <v>0</v>
      </c>
    </row>
    <row r="4323" spans="1:7" ht="16.5" customHeight="1" x14ac:dyDescent="0.2">
      <c r="A4323" s="423"/>
      <c r="B4323" s="418">
        <f t="shared" si="459"/>
        <v>0</v>
      </c>
      <c r="C4323" s="424"/>
      <c r="D4323" s="425"/>
      <c r="E4323" s="429"/>
      <c r="F4323" s="419"/>
      <c r="G4323" s="432">
        <f t="shared" si="460"/>
        <v>0</v>
      </c>
    </row>
    <row r="4324" spans="1:7" ht="16.5" customHeight="1" x14ac:dyDescent="0.2">
      <c r="A4324" s="423" t="s">
        <v>1825</v>
      </c>
      <c r="B4324" s="418" t="str">
        <f t="shared" si="459"/>
        <v>Sereno</v>
      </c>
      <c r="C4324" s="424" t="s">
        <v>1726</v>
      </c>
      <c r="D4324" s="433"/>
      <c r="E4324" s="571"/>
      <c r="F4324" s="419">
        <f>D4300</f>
        <v>0</v>
      </c>
      <c r="G4324" s="432">
        <f t="shared" si="460"/>
        <v>0</v>
      </c>
    </row>
    <row r="4325" spans="1:7" ht="16.5" customHeight="1" x14ac:dyDescent="0.2">
      <c r="A4325" s="423"/>
      <c r="B4325" s="418">
        <f t="shared" si="459"/>
        <v>0</v>
      </c>
      <c r="C4325" s="418"/>
      <c r="D4325" s="469"/>
      <c r="E4325" s="419"/>
      <c r="F4325" s="419">
        <f>D4300</f>
        <v>0</v>
      </c>
      <c r="G4325" s="432">
        <f t="shared" si="460"/>
        <v>0</v>
      </c>
    </row>
    <row r="4326" spans="1:7" ht="16.5" customHeight="1" x14ac:dyDescent="0.2">
      <c r="A4326" s="169"/>
      <c r="B4326" s="156"/>
      <c r="C4326" s="160"/>
      <c r="D4326" s="156"/>
      <c r="E4326" s="157"/>
      <c r="F4326" s="166" t="s">
        <v>36</v>
      </c>
      <c r="G4326" s="434">
        <f>SUBTOTAL(9,G4319:G4325)</f>
        <v>0</v>
      </c>
    </row>
    <row r="4327" spans="1:7" ht="16.5" customHeight="1" x14ac:dyDescent="0.2">
      <c r="A4327" s="165"/>
      <c r="B4327" s="160"/>
      <c r="C4327" s="167" t="s">
        <v>1705</v>
      </c>
      <c r="D4327" s="156"/>
      <c r="E4327" s="157"/>
      <c r="F4327" s="158"/>
      <c r="G4327" s="168"/>
    </row>
    <row r="4328" spans="1:7" ht="16.5" customHeight="1" x14ac:dyDescent="0.2">
      <c r="A4328" s="603" t="s">
        <v>681</v>
      </c>
      <c r="B4328" s="604"/>
      <c r="C4328" s="605" t="s">
        <v>0</v>
      </c>
      <c r="D4328" s="605" t="s">
        <v>31</v>
      </c>
      <c r="E4328" s="607" t="s">
        <v>32</v>
      </c>
      <c r="F4328" s="609" t="s">
        <v>33</v>
      </c>
      <c r="G4328" s="611" t="s">
        <v>34</v>
      </c>
    </row>
    <row r="4329" spans="1:7" ht="16.5" customHeight="1" x14ac:dyDescent="0.2">
      <c r="A4329" s="163" t="s">
        <v>682</v>
      </c>
      <c r="B4329" s="164" t="s">
        <v>683</v>
      </c>
      <c r="C4329" s="606"/>
      <c r="D4329" s="606"/>
      <c r="E4329" s="608"/>
      <c r="F4329" s="610"/>
      <c r="G4329" s="612"/>
    </row>
    <row r="4330" spans="1:7" ht="16.5" customHeight="1" x14ac:dyDescent="0.2">
      <c r="A4330" s="423"/>
      <c r="B4330" s="418">
        <f t="shared" ref="B4330:B4340" si="461">IF(A4330=0,0,VLOOKUP(A4330,Tabla_Indices,2,FALSE))</f>
        <v>0</v>
      </c>
      <c r="C4330" s="424"/>
      <c r="D4330" s="425"/>
      <c r="E4330" s="429"/>
      <c r="F4330" s="430"/>
      <c r="G4330" s="432">
        <f>ROUND(E4330*F4330,2)</f>
        <v>0</v>
      </c>
    </row>
    <row r="4331" spans="1:7" ht="16.5" customHeight="1" x14ac:dyDescent="0.2">
      <c r="A4331" s="423"/>
      <c r="B4331" s="418">
        <f t="shared" si="461"/>
        <v>0</v>
      </c>
      <c r="C4331" s="424"/>
      <c r="D4331" s="425"/>
      <c r="E4331" s="429"/>
      <c r="F4331" s="430"/>
      <c r="G4331" s="432">
        <f t="shared" ref="G4331:G4340" si="462">ROUND(E4331*F4331,2)</f>
        <v>0</v>
      </c>
    </row>
    <row r="4332" spans="1:7" ht="16.5" customHeight="1" x14ac:dyDescent="0.2">
      <c r="A4332" s="423"/>
      <c r="B4332" s="418">
        <f t="shared" si="461"/>
        <v>0</v>
      </c>
      <c r="C4332" s="424"/>
      <c r="D4332" s="425"/>
      <c r="E4332" s="429"/>
      <c r="F4332" s="430"/>
      <c r="G4332" s="432">
        <f t="shared" si="462"/>
        <v>0</v>
      </c>
    </row>
    <row r="4333" spans="1:7" ht="16.5" customHeight="1" x14ac:dyDescent="0.2">
      <c r="A4333" s="423"/>
      <c r="B4333" s="418">
        <f t="shared" si="461"/>
        <v>0</v>
      </c>
      <c r="C4333" s="424"/>
      <c r="D4333" s="425"/>
      <c r="E4333" s="429"/>
      <c r="F4333" s="430"/>
      <c r="G4333" s="432">
        <f t="shared" si="462"/>
        <v>0</v>
      </c>
    </row>
    <row r="4334" spans="1:7" ht="16.5" customHeight="1" x14ac:dyDescent="0.2">
      <c r="A4334" s="423"/>
      <c r="B4334" s="418">
        <f t="shared" si="461"/>
        <v>0</v>
      </c>
      <c r="C4334" s="424"/>
      <c r="D4334" s="425"/>
      <c r="E4334" s="429"/>
      <c r="F4334" s="430"/>
      <c r="G4334" s="432">
        <f t="shared" si="462"/>
        <v>0</v>
      </c>
    </row>
    <row r="4335" spans="1:7" ht="16.5" customHeight="1" x14ac:dyDescent="0.2">
      <c r="A4335" s="423"/>
      <c r="B4335" s="418">
        <f t="shared" si="461"/>
        <v>0</v>
      </c>
      <c r="C4335" s="424"/>
      <c r="D4335" s="425"/>
      <c r="E4335" s="435"/>
      <c r="F4335" s="430"/>
      <c r="G4335" s="432">
        <f t="shared" si="462"/>
        <v>0</v>
      </c>
    </row>
    <row r="4336" spans="1:7" ht="16.5" customHeight="1" x14ac:dyDescent="0.2">
      <c r="A4336" s="423"/>
      <c r="B4336" s="418">
        <f t="shared" si="461"/>
        <v>0</v>
      </c>
      <c r="C4336" s="424"/>
      <c r="D4336" s="425"/>
      <c r="E4336" s="429"/>
      <c r="F4336" s="430"/>
      <c r="G4336" s="432">
        <f t="shared" si="462"/>
        <v>0</v>
      </c>
    </row>
    <row r="4337" spans="1:7" ht="16.5" customHeight="1" x14ac:dyDescent="0.2">
      <c r="A4337" s="423"/>
      <c r="B4337" s="418">
        <f t="shared" si="461"/>
        <v>0</v>
      </c>
      <c r="C4337" s="424"/>
      <c r="D4337" s="425"/>
      <c r="E4337" s="429"/>
      <c r="F4337" s="430"/>
      <c r="G4337" s="432">
        <f t="shared" si="462"/>
        <v>0</v>
      </c>
    </row>
    <row r="4338" spans="1:7" ht="16.5" customHeight="1" x14ac:dyDescent="0.2">
      <c r="A4338" s="423"/>
      <c r="B4338" s="418">
        <f t="shared" si="461"/>
        <v>0</v>
      </c>
      <c r="C4338" s="424"/>
      <c r="D4338" s="425"/>
      <c r="E4338" s="429"/>
      <c r="F4338" s="430"/>
      <c r="G4338" s="432">
        <f t="shared" si="462"/>
        <v>0</v>
      </c>
    </row>
    <row r="4339" spans="1:7" ht="16.5" customHeight="1" x14ac:dyDescent="0.2">
      <c r="A4339" s="423"/>
      <c r="B4339" s="418">
        <f t="shared" si="461"/>
        <v>0</v>
      </c>
      <c r="C4339" s="424"/>
      <c r="D4339" s="425"/>
      <c r="E4339" s="429"/>
      <c r="F4339" s="430"/>
      <c r="G4339" s="432">
        <f t="shared" si="462"/>
        <v>0</v>
      </c>
    </row>
    <row r="4340" spans="1:7" ht="16.5" customHeight="1" x14ac:dyDescent="0.2">
      <c r="A4340" s="423"/>
      <c r="B4340" s="418">
        <f t="shared" si="461"/>
        <v>0</v>
      </c>
      <c r="C4340" s="424"/>
      <c r="D4340" s="425"/>
      <c r="E4340" s="429"/>
      <c r="F4340" s="430"/>
      <c r="G4340" s="432">
        <f t="shared" si="462"/>
        <v>0</v>
      </c>
    </row>
    <row r="4341" spans="1:7" ht="16.5" customHeight="1" x14ac:dyDescent="0.2">
      <c r="A4341" s="165"/>
      <c r="B4341" s="160"/>
      <c r="C4341" s="160"/>
      <c r="D4341" s="156"/>
      <c r="E4341" s="157"/>
      <c r="F4341" s="166" t="s">
        <v>37</v>
      </c>
      <c r="G4341" s="436">
        <f>SUBTOTAL(9,G4330:G4340)</f>
        <v>0</v>
      </c>
    </row>
    <row r="4342" spans="1:7" ht="16.5" customHeight="1" x14ac:dyDescent="0.2">
      <c r="A4342" s="165"/>
      <c r="B4342" s="160"/>
      <c r="C4342" s="167" t="s">
        <v>1706</v>
      </c>
      <c r="D4342" s="156"/>
      <c r="E4342" s="157"/>
      <c r="F4342" s="158"/>
      <c r="G4342" s="168"/>
    </row>
    <row r="4343" spans="1:7" ht="16.5" customHeight="1" x14ac:dyDescent="0.2">
      <c r="A4343" s="603" t="s">
        <v>681</v>
      </c>
      <c r="B4343" s="604"/>
      <c r="C4343" s="605" t="s">
        <v>0</v>
      </c>
      <c r="D4343" s="605" t="s">
        <v>31</v>
      </c>
      <c r="E4343" s="607" t="s">
        <v>32</v>
      </c>
      <c r="F4343" s="609" t="s">
        <v>33</v>
      </c>
      <c r="G4343" s="611" t="s">
        <v>34</v>
      </c>
    </row>
    <row r="4344" spans="1:7" ht="16.5" customHeight="1" x14ac:dyDescent="0.2">
      <c r="A4344" s="163" t="s">
        <v>682</v>
      </c>
      <c r="B4344" s="164" t="s">
        <v>683</v>
      </c>
      <c r="C4344" s="606"/>
      <c r="D4344" s="606"/>
      <c r="E4344" s="608"/>
      <c r="F4344" s="610"/>
      <c r="G4344" s="612"/>
    </row>
    <row r="4345" spans="1:7" ht="16.5" customHeight="1" x14ac:dyDescent="0.2">
      <c r="A4345" s="423"/>
      <c r="B4345" s="418">
        <f>IF(A4345=0,0,VLOOKUP(A4345,Tabla_Indices,2,FALSE))</f>
        <v>0</v>
      </c>
      <c r="C4345" s="424"/>
      <c r="D4345" s="425"/>
      <c r="E4345" s="429"/>
      <c r="F4345" s="430"/>
      <c r="G4345" s="432">
        <f>ROUND(E4345*F4345,2)</f>
        <v>0</v>
      </c>
    </row>
    <row r="4346" spans="1:7" ht="16.5" customHeight="1" x14ac:dyDescent="0.2">
      <c r="A4346" s="423"/>
      <c r="B4346" s="418">
        <f>IF(A4346=0,0,VLOOKUP(A4346,Tabla_Indices,2,FALSE))</f>
        <v>0</v>
      </c>
      <c r="C4346" s="424"/>
      <c r="D4346" s="425"/>
      <c r="E4346" s="435"/>
      <c r="F4346" s="430"/>
      <c r="G4346" s="432">
        <f t="shared" ref="G4346" si="463">ROUND(E4346*F4346,2)</f>
        <v>0</v>
      </c>
    </row>
    <row r="4347" spans="1:7" ht="16.5" customHeight="1" x14ac:dyDescent="0.2">
      <c r="A4347" s="165"/>
      <c r="B4347" s="160"/>
      <c r="C4347" s="160"/>
      <c r="D4347" s="156"/>
      <c r="E4347" s="157"/>
      <c r="F4347" s="166" t="s">
        <v>1707</v>
      </c>
      <c r="G4347" s="436">
        <f>SUBTOTAL(9,G4345:G4346)</f>
        <v>0</v>
      </c>
    </row>
    <row r="4348" spans="1:7" ht="16.5" customHeight="1" thickBot="1" x14ac:dyDescent="0.25">
      <c r="A4348" s="170"/>
      <c r="B4348" s="171"/>
      <c r="C4348" s="172"/>
      <c r="D4348" s="171"/>
      <c r="E4348" s="173"/>
      <c r="F4348" s="174"/>
      <c r="G4348" s="175"/>
    </row>
    <row r="4349" spans="1:7" ht="16.5" customHeight="1" thickBot="1" x14ac:dyDescent="0.25">
      <c r="A4349" s="202">
        <f>B4282</f>
        <v>58</v>
      </c>
      <c r="B4349" s="201">
        <f>C4282</f>
        <v>0</v>
      </c>
      <c r="C4349" s="225"/>
      <c r="D4349" s="225" t="s">
        <v>38</v>
      </c>
      <c r="E4349" s="226"/>
      <c r="F4349" s="437" t="str">
        <f>CONCATENATE("$/",G4282)</f>
        <v>$/0</v>
      </c>
      <c r="G4349" s="438">
        <f>SUBTOTAL(9,G4305:G4348)</f>
        <v>0</v>
      </c>
    </row>
    <row r="4350" spans="1:7" ht="16.5" customHeight="1" thickTop="1" thickBot="1" x14ac:dyDescent="0.25"/>
    <row r="4351" spans="1:7" ht="16.5" customHeight="1" thickTop="1" x14ac:dyDescent="0.2">
      <c r="A4351" s="613" t="s">
        <v>40</v>
      </c>
      <c r="B4351" s="614"/>
      <c r="C4351" s="614"/>
      <c r="D4351" s="614"/>
      <c r="E4351" s="614"/>
      <c r="F4351" s="614"/>
      <c r="G4351" s="615"/>
    </row>
    <row r="4352" spans="1:7" ht="16.5" customHeight="1" x14ac:dyDescent="0.2">
      <c r="A4352" s="146" t="s">
        <v>819</v>
      </c>
      <c r="B4352" s="147" t="str">
        <f>Comitente</f>
        <v>DIRECCIÓN PROVINCIAL DE VIALIDAD</v>
      </c>
      <c r="C4352" s="148"/>
      <c r="D4352" s="223"/>
      <c r="E4352" s="223"/>
      <c r="F4352" s="150"/>
      <c r="G4352" s="151"/>
    </row>
    <row r="4353" spans="1:7" ht="16.5" customHeight="1" x14ac:dyDescent="0.2">
      <c r="A4353" s="146" t="s">
        <v>820</v>
      </c>
      <c r="B4353" s="147">
        <f>Contratista</f>
        <v>0</v>
      </c>
      <c r="C4353" s="152"/>
      <c r="D4353" s="152"/>
      <c r="E4353" s="152"/>
      <c r="F4353" s="147"/>
      <c r="G4353" s="153"/>
    </row>
    <row r="4354" spans="1:7" ht="16.5" customHeight="1" x14ac:dyDescent="0.2">
      <c r="A4354" s="146" t="s">
        <v>28</v>
      </c>
      <c r="B4354" s="147">
        <f>Obra</f>
        <v>0</v>
      </c>
      <c r="C4354" s="152"/>
      <c r="D4354" s="152"/>
      <c r="E4354" s="152"/>
      <c r="F4354" s="147" t="s">
        <v>41</v>
      </c>
      <c r="G4354" s="153">
        <f>Fecha_Base</f>
        <v>0</v>
      </c>
    </row>
    <row r="4355" spans="1:7" ht="16.5" customHeight="1" x14ac:dyDescent="0.2">
      <c r="A4355" s="154" t="s">
        <v>818</v>
      </c>
      <c r="B4355" s="155">
        <f>Ubicación</f>
        <v>0</v>
      </c>
      <c r="C4355" s="155"/>
      <c r="D4355" s="156"/>
      <c r="E4355" s="157"/>
      <c r="F4355" s="158"/>
      <c r="G4355" s="159"/>
    </row>
    <row r="4356" spans="1:7" ht="16.5" customHeight="1" x14ac:dyDescent="0.2">
      <c r="A4356" s="154" t="s">
        <v>42</v>
      </c>
      <c r="B4356" s="470"/>
      <c r="C4356" s="160" t="str">
        <f>IF(B4356="","",VLOOKUP(B4356,Tabla_CyP,2,FALSE))</f>
        <v/>
      </c>
      <c r="E4356" s="157"/>
      <c r="F4356" s="158"/>
      <c r="G4356" s="159"/>
    </row>
    <row r="4357" spans="1:7" ht="16.5" customHeight="1" x14ac:dyDescent="0.2">
      <c r="A4357" s="154" t="s">
        <v>29</v>
      </c>
      <c r="B4357" s="570">
        <v>59</v>
      </c>
      <c r="C4357" s="160">
        <f>IF(B4357=0,"",VLOOKUP(B4357,Tabla_CyP,2,FALSE))</f>
        <v>0</v>
      </c>
      <c r="D4357" s="156"/>
      <c r="E4357" s="157"/>
      <c r="F4357" s="155" t="s">
        <v>30</v>
      </c>
      <c r="G4357" s="161">
        <f>IF(B4357=0,"",VLOOKUP(B4357,Tabla_CyP,4,FALSE))</f>
        <v>0</v>
      </c>
    </row>
    <row r="4358" spans="1:7" ht="16.5" customHeight="1" x14ac:dyDescent="0.2">
      <c r="A4358" s="154"/>
      <c r="B4358" s="155"/>
      <c r="C4358" s="160"/>
      <c r="D4358" s="156"/>
      <c r="E4358" s="157"/>
      <c r="F4358" s="160"/>
      <c r="G4358" s="162"/>
    </row>
    <row r="4359" spans="1:7" ht="16.5" customHeight="1" x14ac:dyDescent="0.2">
      <c r="A4359" s="412"/>
      <c r="B4359" s="149"/>
      <c r="C4359" s="413" t="s">
        <v>1695</v>
      </c>
      <c r="D4359" s="149"/>
      <c r="E4359" s="149"/>
      <c r="F4359" s="149"/>
      <c r="G4359" s="414"/>
    </row>
    <row r="4360" spans="1:7" ht="16.5" customHeight="1" x14ac:dyDescent="0.2">
      <c r="A4360" s="154"/>
      <c r="B4360" s="215"/>
      <c r="C4360" s="160"/>
      <c r="D4360" s="156"/>
      <c r="E4360" s="157"/>
      <c r="F4360" s="155"/>
      <c r="G4360" s="161"/>
    </row>
    <row r="4361" spans="1:7" ht="16.5" customHeight="1" x14ac:dyDescent="0.2">
      <c r="A4361" s="154"/>
      <c r="B4361" s="215"/>
      <c r="C4361" s="415" t="s">
        <v>1696</v>
      </c>
      <c r="D4361" s="416" t="s">
        <v>32</v>
      </c>
      <c r="E4361" s="416" t="s">
        <v>1697</v>
      </c>
      <c r="F4361" s="416" t="s">
        <v>1698</v>
      </c>
      <c r="G4361" s="417" t="s">
        <v>1699</v>
      </c>
    </row>
    <row r="4362" spans="1:7" ht="16.5" customHeight="1" x14ac:dyDescent="0.2">
      <c r="A4362" s="154"/>
      <c r="B4362" s="215"/>
      <c r="C4362" s="424"/>
      <c r="D4362" s="429"/>
      <c r="E4362" s="467"/>
      <c r="F4362" s="430"/>
      <c r="G4362" s="420">
        <f>ROUND(D4362*F4362,2)</f>
        <v>0</v>
      </c>
    </row>
    <row r="4363" spans="1:7" ht="16.5" customHeight="1" x14ac:dyDescent="0.2">
      <c r="A4363" s="154"/>
      <c r="B4363" s="215"/>
      <c r="C4363" s="424"/>
      <c r="D4363" s="429"/>
      <c r="E4363" s="467"/>
      <c r="F4363" s="430"/>
      <c r="G4363" s="420">
        <f>ROUND(D4363*F4363,2)</f>
        <v>0</v>
      </c>
    </row>
    <row r="4364" spans="1:7" ht="16.5" customHeight="1" x14ac:dyDescent="0.2">
      <c r="A4364" s="154"/>
      <c r="B4364" s="215"/>
      <c r="C4364" s="424"/>
      <c r="D4364" s="429"/>
      <c r="E4364" s="467"/>
      <c r="F4364" s="430"/>
      <c r="G4364" s="420">
        <f>ROUND(D4364*F4364,2)</f>
        <v>0</v>
      </c>
    </row>
    <row r="4365" spans="1:7" ht="16.5" customHeight="1" x14ac:dyDescent="0.2">
      <c r="A4365" s="154"/>
      <c r="B4365" s="215"/>
      <c r="C4365" s="424"/>
      <c r="D4365" s="429"/>
      <c r="E4365" s="467"/>
      <c r="F4365" s="430"/>
      <c r="G4365" s="420">
        <f>ROUND(D4365*F4365,2)</f>
        <v>0</v>
      </c>
    </row>
    <row r="4366" spans="1:7" ht="16.5" customHeight="1" x14ac:dyDescent="0.2">
      <c r="A4366" s="154"/>
      <c r="B4366" s="215"/>
      <c r="C4366" s="424"/>
      <c r="D4366" s="429"/>
      <c r="E4366" s="467"/>
      <c r="F4366" s="430"/>
      <c r="G4366" s="420">
        <f t="shared" ref="G4366:G4371" si="464">ROUND(D4366*F4366,2)</f>
        <v>0</v>
      </c>
    </row>
    <row r="4367" spans="1:7" ht="16.5" customHeight="1" x14ac:dyDescent="0.2">
      <c r="A4367" s="154"/>
      <c r="B4367" s="215"/>
      <c r="C4367" s="424"/>
      <c r="D4367" s="429"/>
      <c r="E4367" s="467"/>
      <c r="F4367" s="430"/>
      <c r="G4367" s="420">
        <f t="shared" si="464"/>
        <v>0</v>
      </c>
    </row>
    <row r="4368" spans="1:7" ht="16.5" customHeight="1" x14ac:dyDescent="0.2">
      <c r="A4368" s="154"/>
      <c r="B4368" s="215"/>
      <c r="C4368" s="424"/>
      <c r="D4368" s="429"/>
      <c r="E4368" s="467"/>
      <c r="F4368" s="430"/>
      <c r="G4368" s="420">
        <f t="shared" si="464"/>
        <v>0</v>
      </c>
    </row>
    <row r="4369" spans="1:7" ht="16.5" customHeight="1" x14ac:dyDescent="0.2">
      <c r="A4369" s="154"/>
      <c r="B4369" s="215"/>
      <c r="C4369" s="424"/>
      <c r="D4369" s="429"/>
      <c r="E4369" s="467"/>
      <c r="F4369" s="430"/>
      <c r="G4369" s="420">
        <f t="shared" si="464"/>
        <v>0</v>
      </c>
    </row>
    <row r="4370" spans="1:7" ht="16.5" customHeight="1" x14ac:dyDescent="0.2">
      <c r="A4370" s="154"/>
      <c r="B4370" s="215"/>
      <c r="C4370" s="424"/>
      <c r="D4370" s="429"/>
      <c r="E4370" s="467"/>
      <c r="F4370" s="430"/>
      <c r="G4370" s="420">
        <f t="shared" si="464"/>
        <v>0</v>
      </c>
    </row>
    <row r="4371" spans="1:7" ht="16.5" customHeight="1" x14ac:dyDescent="0.2">
      <c r="A4371" s="154"/>
      <c r="B4371" s="215"/>
      <c r="C4371" s="424"/>
      <c r="D4371" s="429"/>
      <c r="E4371" s="467"/>
      <c r="F4371" s="430"/>
      <c r="G4371" s="420">
        <f t="shared" si="464"/>
        <v>0</v>
      </c>
    </row>
    <row r="4372" spans="1:7" ht="16.5" customHeight="1" thickBot="1" x14ac:dyDescent="0.25">
      <c r="A4372" s="154"/>
      <c r="B4372" s="215"/>
      <c r="C4372" s="160"/>
      <c r="E4372" s="222"/>
      <c r="F4372" s="155"/>
      <c r="G4372" s="161"/>
    </row>
    <row r="4373" spans="1:7" ht="16.5" customHeight="1" thickBot="1" x14ac:dyDescent="0.25">
      <c r="A4373" s="154"/>
      <c r="C4373" s="421" t="s">
        <v>1700</v>
      </c>
      <c r="E4373" s="222">
        <f>SUMPRODUCT(D4362:D4371,E4362:E4371)</f>
        <v>0</v>
      </c>
      <c r="F4373" s="155" t="s">
        <v>1701</v>
      </c>
      <c r="G4373" s="422">
        <f>SUM(G4362:G4371)</f>
        <v>0</v>
      </c>
    </row>
    <row r="4374" spans="1:7" ht="16.5" customHeight="1" x14ac:dyDescent="0.2">
      <c r="A4374" s="154"/>
      <c r="B4374" s="215"/>
      <c r="C4374" s="421"/>
      <c r="D4374" s="222"/>
      <c r="E4374" s="157"/>
      <c r="F4374" s="155"/>
      <c r="G4374" s="224"/>
    </row>
    <row r="4375" spans="1:7" ht="16.5" customHeight="1" x14ac:dyDescent="0.2">
      <c r="A4375" s="154"/>
      <c r="B4375" s="215"/>
      <c r="C4375" s="155" t="s">
        <v>1702</v>
      </c>
      <c r="D4375" s="425"/>
      <c r="E4375" s="559" t="str">
        <f>CONCATENATE(G4357,"/día")</f>
        <v>0/día</v>
      </c>
      <c r="F4375" s="155"/>
      <c r="G4375" s="161"/>
    </row>
    <row r="4376" spans="1:7" ht="16.5" customHeight="1" x14ac:dyDescent="0.2">
      <c r="A4376" s="154"/>
      <c r="B4376" s="215"/>
      <c r="C4376" s="160"/>
      <c r="D4376" s="156"/>
      <c r="E4376" s="157"/>
      <c r="F4376" s="155"/>
      <c r="G4376" s="161"/>
    </row>
    <row r="4377" spans="1:7" ht="16.5" customHeight="1" x14ac:dyDescent="0.2">
      <c r="A4377" s="603" t="s">
        <v>681</v>
      </c>
      <c r="B4377" s="604"/>
      <c r="C4377" s="605" t="s">
        <v>0</v>
      </c>
      <c r="D4377" s="607" t="s">
        <v>1703</v>
      </c>
      <c r="E4377" s="607" t="s">
        <v>1715</v>
      </c>
      <c r="F4377" s="609" t="s">
        <v>1054</v>
      </c>
      <c r="G4377" s="611" t="s">
        <v>34</v>
      </c>
    </row>
    <row r="4378" spans="1:7" ht="16.5" customHeight="1" x14ac:dyDescent="0.2">
      <c r="A4378" s="163" t="s">
        <v>682</v>
      </c>
      <c r="B4378" s="164" t="s">
        <v>683</v>
      </c>
      <c r="C4378" s="606"/>
      <c r="D4378" s="608"/>
      <c r="E4378" s="608"/>
      <c r="F4378" s="610"/>
      <c r="G4378" s="612"/>
    </row>
    <row r="4379" spans="1:7" ht="16.5" customHeight="1" x14ac:dyDescent="0.2">
      <c r="A4379" s="165"/>
      <c r="B4379" s="160"/>
      <c r="C4379" s="167" t="s">
        <v>1704</v>
      </c>
      <c r="D4379" s="157"/>
      <c r="E4379" s="157"/>
      <c r="F4379" s="160"/>
      <c r="G4379" s="168"/>
    </row>
    <row r="4380" spans="1:7" ht="16.5" customHeight="1" x14ac:dyDescent="0.2">
      <c r="A4380" s="578" t="s">
        <v>1806</v>
      </c>
      <c r="B4380" s="418" t="str">
        <f t="shared" ref="B4380:B4389" si="465">IF(A4380=0,0,VLOOKUP(A4380,Tabla_Indices,2,FALSE))</f>
        <v>Equipo - Amortización de equipo</v>
      </c>
      <c r="C4380" s="424" t="s">
        <v>1821</v>
      </c>
      <c r="D4380" s="579">
        <f>C_Amortización_Equipo</f>
        <v>0</v>
      </c>
      <c r="E4380" s="472"/>
      <c r="F4380" s="468">
        <f>IF(C4380="",0,D4375)</f>
        <v>0</v>
      </c>
      <c r="G4380" s="426">
        <f>IF(F4380=0,0,ROUND(E4380/F4380,2))</f>
        <v>0</v>
      </c>
    </row>
    <row r="4381" spans="1:7" ht="16.5" customHeight="1" x14ac:dyDescent="0.2">
      <c r="A4381" s="578" t="s">
        <v>1806</v>
      </c>
      <c r="B4381" s="418" t="str">
        <f t="shared" si="465"/>
        <v>Equipo - Amortización de equipo</v>
      </c>
      <c r="C4381" s="424" t="s">
        <v>1811</v>
      </c>
      <c r="D4381" s="579">
        <f>C_Interés_Equipo</f>
        <v>0</v>
      </c>
      <c r="E4381" s="472"/>
      <c r="F4381" s="468">
        <f>IF(C4381="",0,D4375)</f>
        <v>0</v>
      </c>
      <c r="G4381" s="426">
        <f t="shared" ref="G4381:G4389" si="466">IF(F4381=0,0,ROUND(E4381/F4381,2))</f>
        <v>0</v>
      </c>
    </row>
    <row r="4382" spans="1:7" ht="16.5" customHeight="1" x14ac:dyDescent="0.2">
      <c r="A4382" s="578" t="s">
        <v>1807</v>
      </c>
      <c r="B4382" s="418" t="str">
        <f t="shared" si="465"/>
        <v xml:space="preserve">Accesorios y repuestos para máquinas de uso especial                 </v>
      </c>
      <c r="C4382" s="428" t="s">
        <v>1721</v>
      </c>
      <c r="D4382" s="579">
        <f>C_Reparaciones_Repuestos_Equipos</f>
        <v>0</v>
      </c>
      <c r="E4382" s="472"/>
      <c r="F4382" s="468">
        <f>IF(C4382="",0,D4375)</f>
        <v>0</v>
      </c>
      <c r="G4382" s="426">
        <f t="shared" si="466"/>
        <v>0</v>
      </c>
    </row>
    <row r="4383" spans="1:7" ht="16.5" customHeight="1" x14ac:dyDescent="0.2">
      <c r="A4383" s="578" t="s">
        <v>1809</v>
      </c>
      <c r="B4383" s="418" t="str">
        <f t="shared" si="465"/>
        <v xml:space="preserve">Gas oil                                                                </v>
      </c>
      <c r="C4383" s="428" t="s">
        <v>982</v>
      </c>
      <c r="D4383" s="579">
        <f>C_Combustible_Equipos</f>
        <v>0</v>
      </c>
      <c r="E4383" s="472"/>
      <c r="F4383" s="468">
        <f>IF(C4383="",0,D4375)</f>
        <v>0</v>
      </c>
      <c r="G4383" s="426">
        <f t="shared" si="466"/>
        <v>0</v>
      </c>
    </row>
    <row r="4384" spans="1:7" ht="16.5" customHeight="1" x14ac:dyDescent="0.2">
      <c r="A4384" s="578" t="s">
        <v>1810</v>
      </c>
      <c r="B4384" s="418" t="str">
        <f t="shared" si="465"/>
        <v xml:space="preserve">Aceites lubricantes                                                    </v>
      </c>
      <c r="C4384" s="428" t="s">
        <v>1808</v>
      </c>
      <c r="D4384" s="579">
        <f>C_Lubricantes_Equipos</f>
        <v>0</v>
      </c>
      <c r="E4384" s="472"/>
      <c r="F4384" s="468">
        <f>IF(C4384="",0,D4375)</f>
        <v>0</v>
      </c>
      <c r="G4384" s="426">
        <f t="shared" si="466"/>
        <v>0</v>
      </c>
    </row>
    <row r="4385" spans="1:7" ht="16.5" customHeight="1" x14ac:dyDescent="0.2">
      <c r="A4385" s="578"/>
      <c r="B4385" s="418">
        <f t="shared" si="465"/>
        <v>0</v>
      </c>
      <c r="C4385" s="428"/>
      <c r="D4385" s="471"/>
      <c r="E4385" s="430"/>
      <c r="F4385" s="468">
        <f>IF(C4385="",0,D4375)</f>
        <v>0</v>
      </c>
      <c r="G4385" s="426">
        <f t="shared" si="466"/>
        <v>0</v>
      </c>
    </row>
    <row r="4386" spans="1:7" ht="16.5" customHeight="1" x14ac:dyDescent="0.2">
      <c r="A4386" s="578"/>
      <c r="B4386" s="418">
        <f t="shared" si="465"/>
        <v>0</v>
      </c>
      <c r="C4386" s="428"/>
      <c r="D4386" s="425"/>
      <c r="E4386" s="471"/>
      <c r="F4386" s="468">
        <f>IF(C4386="",0,D4375)</f>
        <v>0</v>
      </c>
      <c r="G4386" s="426">
        <f t="shared" si="466"/>
        <v>0</v>
      </c>
    </row>
    <row r="4387" spans="1:7" ht="16.5" customHeight="1" x14ac:dyDescent="0.2">
      <c r="A4387" s="578"/>
      <c r="B4387" s="418">
        <f t="shared" si="465"/>
        <v>0</v>
      </c>
      <c r="C4387" s="428"/>
      <c r="D4387" s="425"/>
      <c r="E4387" s="471"/>
      <c r="F4387" s="468">
        <f>IF(C4387="",0,D4375)</f>
        <v>0</v>
      </c>
      <c r="G4387" s="426">
        <f t="shared" si="466"/>
        <v>0</v>
      </c>
    </row>
    <row r="4388" spans="1:7" ht="16.5" customHeight="1" x14ac:dyDescent="0.2">
      <c r="A4388" s="578"/>
      <c r="B4388" s="418">
        <f t="shared" si="465"/>
        <v>0</v>
      </c>
      <c r="C4388" s="428"/>
      <c r="D4388" s="425"/>
      <c r="E4388" s="429"/>
      <c r="F4388" s="468">
        <f>IF(C4388="",0,D4375)</f>
        <v>0</v>
      </c>
      <c r="G4388" s="426">
        <f t="shared" si="466"/>
        <v>0</v>
      </c>
    </row>
    <row r="4389" spans="1:7" ht="16.5" customHeight="1" x14ac:dyDescent="0.2">
      <c r="A4389" s="578"/>
      <c r="B4389" s="418">
        <f t="shared" si="465"/>
        <v>0</v>
      </c>
      <c r="C4389" s="424"/>
      <c r="D4389" s="425"/>
      <c r="E4389" s="429"/>
      <c r="F4389" s="468">
        <f>IF(C4389="",0,D4375)</f>
        <v>0</v>
      </c>
      <c r="G4389" s="426">
        <f t="shared" si="466"/>
        <v>0</v>
      </c>
    </row>
    <row r="4390" spans="1:7" ht="16.5" customHeight="1" x14ac:dyDescent="0.2">
      <c r="A4390" s="169"/>
      <c r="B4390" s="156"/>
      <c r="C4390" s="160"/>
      <c r="D4390" s="156"/>
      <c r="E4390" s="157"/>
      <c r="F4390" s="166" t="s">
        <v>35</v>
      </c>
      <c r="G4390" s="431">
        <f>SUBTOTAL(9,G4380:G4389)</f>
        <v>0</v>
      </c>
    </row>
    <row r="4391" spans="1:7" ht="16.5" customHeight="1" x14ac:dyDescent="0.2">
      <c r="A4391" s="165"/>
      <c r="B4391" s="160"/>
      <c r="C4391" s="167" t="s">
        <v>821</v>
      </c>
      <c r="D4391" s="156"/>
      <c r="E4391" s="157"/>
      <c r="F4391" s="158"/>
      <c r="G4391" s="168"/>
    </row>
    <row r="4392" spans="1:7" ht="16.5" customHeight="1" x14ac:dyDescent="0.2">
      <c r="A4392" s="603" t="s">
        <v>681</v>
      </c>
      <c r="B4392" s="604"/>
      <c r="C4392" s="605" t="s">
        <v>0</v>
      </c>
      <c r="D4392" s="607" t="s">
        <v>32</v>
      </c>
      <c r="E4392" s="607" t="s">
        <v>1715</v>
      </c>
      <c r="F4392" s="609" t="s">
        <v>1054</v>
      </c>
      <c r="G4392" s="611" t="s">
        <v>34</v>
      </c>
    </row>
    <row r="4393" spans="1:7" ht="16.5" customHeight="1" x14ac:dyDescent="0.2">
      <c r="A4393" s="163" t="s">
        <v>682</v>
      </c>
      <c r="B4393" s="164" t="s">
        <v>683</v>
      </c>
      <c r="C4393" s="606"/>
      <c r="D4393" s="608"/>
      <c r="E4393" s="608"/>
      <c r="F4393" s="610"/>
      <c r="G4393" s="612"/>
    </row>
    <row r="4394" spans="1:7" ht="16.5" customHeight="1" x14ac:dyDescent="0.2">
      <c r="A4394" s="423" t="s">
        <v>1822</v>
      </c>
      <c r="B4394" s="418" t="str">
        <f t="shared" ref="B4394:B4400" si="467">IF(A4394=0,0,VLOOKUP(A4394,Tabla_Indices,2,FALSE))</f>
        <v>Oficial Especializado</v>
      </c>
      <c r="C4394" s="427" t="s">
        <v>1723</v>
      </c>
      <c r="D4394" s="425"/>
      <c r="E4394" s="429"/>
      <c r="F4394" s="419">
        <f>D4375</f>
        <v>0</v>
      </c>
      <c r="G4394" s="432">
        <f>IF(F4394=0,0,ROUND(D4394*E4394/F4394,2))</f>
        <v>0</v>
      </c>
    </row>
    <row r="4395" spans="1:7" ht="16.5" customHeight="1" x14ac:dyDescent="0.2">
      <c r="A4395" s="423" t="s">
        <v>1823</v>
      </c>
      <c r="B4395" s="418" t="str">
        <f t="shared" si="467"/>
        <v xml:space="preserve">Oficial </v>
      </c>
      <c r="C4395" s="424" t="s">
        <v>1724</v>
      </c>
      <c r="D4395" s="425"/>
      <c r="E4395" s="429"/>
      <c r="F4395" s="419">
        <f>D4375</f>
        <v>0</v>
      </c>
      <c r="G4395" s="432">
        <f t="shared" ref="G4395:G4400" si="468">IF(F4395=0,0,ROUND(D4395*E4395/F4395,2))</f>
        <v>0</v>
      </c>
    </row>
    <row r="4396" spans="1:7" ht="16.5" customHeight="1" x14ac:dyDescent="0.2">
      <c r="A4396" s="423" t="s">
        <v>1824</v>
      </c>
      <c r="B4396" s="418" t="str">
        <f t="shared" si="467"/>
        <v>Ayudante</v>
      </c>
      <c r="C4396" s="424" t="s">
        <v>1725</v>
      </c>
      <c r="D4396" s="425"/>
      <c r="E4396" s="429"/>
      <c r="F4396" s="419">
        <f>D4375</f>
        <v>0</v>
      </c>
      <c r="G4396" s="432">
        <f t="shared" si="468"/>
        <v>0</v>
      </c>
    </row>
    <row r="4397" spans="1:7" ht="16.5" customHeight="1" x14ac:dyDescent="0.2">
      <c r="A4397" s="423" t="s">
        <v>1824</v>
      </c>
      <c r="B4397" s="418" t="str">
        <f t="shared" si="467"/>
        <v>Ayudante</v>
      </c>
      <c r="C4397" s="424" t="s">
        <v>825</v>
      </c>
      <c r="D4397" s="425"/>
      <c r="E4397" s="429"/>
      <c r="F4397" s="419">
        <f>D4375</f>
        <v>0</v>
      </c>
      <c r="G4397" s="432">
        <f t="shared" si="468"/>
        <v>0</v>
      </c>
    </row>
    <row r="4398" spans="1:7" ht="16.5" customHeight="1" x14ac:dyDescent="0.2">
      <c r="A4398" s="423"/>
      <c r="B4398" s="418">
        <f t="shared" si="467"/>
        <v>0</v>
      </c>
      <c r="C4398" s="424"/>
      <c r="D4398" s="425"/>
      <c r="E4398" s="429"/>
      <c r="F4398" s="419"/>
      <c r="G4398" s="432">
        <f t="shared" si="468"/>
        <v>0</v>
      </c>
    </row>
    <row r="4399" spans="1:7" ht="16.5" customHeight="1" x14ac:dyDescent="0.2">
      <c r="A4399" s="423" t="s">
        <v>1825</v>
      </c>
      <c r="B4399" s="418" t="str">
        <f t="shared" si="467"/>
        <v>Sereno</v>
      </c>
      <c r="C4399" s="424" t="s">
        <v>1726</v>
      </c>
      <c r="D4399" s="433"/>
      <c r="E4399" s="571"/>
      <c r="F4399" s="419">
        <f>D4375</f>
        <v>0</v>
      </c>
      <c r="G4399" s="432">
        <f t="shared" si="468"/>
        <v>0</v>
      </c>
    </row>
    <row r="4400" spans="1:7" ht="16.5" customHeight="1" x14ac:dyDescent="0.2">
      <c r="A4400" s="423"/>
      <c r="B4400" s="418">
        <f t="shared" si="467"/>
        <v>0</v>
      </c>
      <c r="C4400" s="418"/>
      <c r="D4400" s="469"/>
      <c r="E4400" s="419"/>
      <c r="F4400" s="419">
        <f>D4375</f>
        <v>0</v>
      </c>
      <c r="G4400" s="432">
        <f t="shared" si="468"/>
        <v>0</v>
      </c>
    </row>
    <row r="4401" spans="1:7" ht="16.5" customHeight="1" x14ac:dyDescent="0.2">
      <c r="A4401" s="169"/>
      <c r="B4401" s="156"/>
      <c r="C4401" s="160"/>
      <c r="D4401" s="156"/>
      <c r="E4401" s="157"/>
      <c r="F4401" s="166" t="s">
        <v>36</v>
      </c>
      <c r="G4401" s="434">
        <f>SUBTOTAL(9,G4394:G4400)</f>
        <v>0</v>
      </c>
    </row>
    <row r="4402" spans="1:7" ht="16.5" customHeight="1" x14ac:dyDescent="0.2">
      <c r="A4402" s="165"/>
      <c r="B4402" s="160"/>
      <c r="C4402" s="167" t="s">
        <v>1705</v>
      </c>
      <c r="D4402" s="156"/>
      <c r="E4402" s="157"/>
      <c r="F4402" s="158"/>
      <c r="G4402" s="168"/>
    </row>
    <row r="4403" spans="1:7" ht="16.5" customHeight="1" x14ac:dyDescent="0.2">
      <c r="A4403" s="603" t="s">
        <v>681</v>
      </c>
      <c r="B4403" s="604"/>
      <c r="C4403" s="605" t="s">
        <v>0</v>
      </c>
      <c r="D4403" s="605" t="s">
        <v>31</v>
      </c>
      <c r="E4403" s="607" t="s">
        <v>32</v>
      </c>
      <c r="F4403" s="609" t="s">
        <v>33</v>
      </c>
      <c r="G4403" s="611" t="s">
        <v>34</v>
      </c>
    </row>
    <row r="4404" spans="1:7" ht="16.5" customHeight="1" x14ac:dyDescent="0.2">
      <c r="A4404" s="163" t="s">
        <v>682</v>
      </c>
      <c r="B4404" s="164" t="s">
        <v>683</v>
      </c>
      <c r="C4404" s="606"/>
      <c r="D4404" s="606"/>
      <c r="E4404" s="608"/>
      <c r="F4404" s="610"/>
      <c r="G4404" s="612"/>
    </row>
    <row r="4405" spans="1:7" ht="16.5" customHeight="1" x14ac:dyDescent="0.2">
      <c r="A4405" s="423"/>
      <c r="B4405" s="418">
        <f t="shared" ref="B4405:B4415" si="469">IF(A4405=0,0,VLOOKUP(A4405,Tabla_Indices,2,FALSE))</f>
        <v>0</v>
      </c>
      <c r="C4405" s="424"/>
      <c r="D4405" s="425"/>
      <c r="E4405" s="429"/>
      <c r="F4405" s="430"/>
      <c r="G4405" s="432">
        <f>ROUND(E4405*F4405,2)</f>
        <v>0</v>
      </c>
    </row>
    <row r="4406" spans="1:7" ht="16.5" customHeight="1" x14ac:dyDescent="0.2">
      <c r="A4406" s="423"/>
      <c r="B4406" s="418">
        <f t="shared" si="469"/>
        <v>0</v>
      </c>
      <c r="C4406" s="424"/>
      <c r="D4406" s="425"/>
      <c r="E4406" s="429"/>
      <c r="F4406" s="430"/>
      <c r="G4406" s="432">
        <f t="shared" ref="G4406:G4415" si="470">ROUND(E4406*F4406,2)</f>
        <v>0</v>
      </c>
    </row>
    <row r="4407" spans="1:7" ht="16.5" customHeight="1" x14ac:dyDescent="0.2">
      <c r="A4407" s="423"/>
      <c r="B4407" s="418">
        <f t="shared" si="469"/>
        <v>0</v>
      </c>
      <c r="C4407" s="424"/>
      <c r="D4407" s="425"/>
      <c r="E4407" s="429"/>
      <c r="F4407" s="430"/>
      <c r="G4407" s="432">
        <f t="shared" si="470"/>
        <v>0</v>
      </c>
    </row>
    <row r="4408" spans="1:7" ht="16.5" customHeight="1" x14ac:dyDescent="0.2">
      <c r="A4408" s="423"/>
      <c r="B4408" s="418">
        <f t="shared" si="469"/>
        <v>0</v>
      </c>
      <c r="C4408" s="424"/>
      <c r="D4408" s="425"/>
      <c r="E4408" s="429"/>
      <c r="F4408" s="430"/>
      <c r="G4408" s="432">
        <f t="shared" si="470"/>
        <v>0</v>
      </c>
    </row>
    <row r="4409" spans="1:7" ht="16.5" customHeight="1" x14ac:dyDescent="0.2">
      <c r="A4409" s="423"/>
      <c r="B4409" s="418">
        <f t="shared" si="469"/>
        <v>0</v>
      </c>
      <c r="C4409" s="424"/>
      <c r="D4409" s="425"/>
      <c r="E4409" s="429"/>
      <c r="F4409" s="430"/>
      <c r="G4409" s="432">
        <f t="shared" si="470"/>
        <v>0</v>
      </c>
    </row>
    <row r="4410" spans="1:7" ht="16.5" customHeight="1" x14ac:dyDescent="0.2">
      <c r="A4410" s="423"/>
      <c r="B4410" s="418">
        <f t="shared" si="469"/>
        <v>0</v>
      </c>
      <c r="C4410" s="424"/>
      <c r="D4410" s="425"/>
      <c r="E4410" s="435"/>
      <c r="F4410" s="430"/>
      <c r="G4410" s="432">
        <f t="shared" si="470"/>
        <v>0</v>
      </c>
    </row>
    <row r="4411" spans="1:7" ht="16.5" customHeight="1" x14ac:dyDescent="0.2">
      <c r="A4411" s="423"/>
      <c r="B4411" s="418">
        <f t="shared" si="469"/>
        <v>0</v>
      </c>
      <c r="C4411" s="424"/>
      <c r="D4411" s="425"/>
      <c r="E4411" s="429"/>
      <c r="F4411" s="430"/>
      <c r="G4411" s="432">
        <f t="shared" si="470"/>
        <v>0</v>
      </c>
    </row>
    <row r="4412" spans="1:7" ht="16.5" customHeight="1" x14ac:dyDescent="0.2">
      <c r="A4412" s="423"/>
      <c r="B4412" s="418">
        <f t="shared" si="469"/>
        <v>0</v>
      </c>
      <c r="C4412" s="424"/>
      <c r="D4412" s="425"/>
      <c r="E4412" s="429"/>
      <c r="F4412" s="430"/>
      <c r="G4412" s="432">
        <f t="shared" si="470"/>
        <v>0</v>
      </c>
    </row>
    <row r="4413" spans="1:7" ht="16.5" customHeight="1" x14ac:dyDescent="0.2">
      <c r="A4413" s="423"/>
      <c r="B4413" s="418">
        <f t="shared" si="469"/>
        <v>0</v>
      </c>
      <c r="C4413" s="424"/>
      <c r="D4413" s="425"/>
      <c r="E4413" s="429"/>
      <c r="F4413" s="430"/>
      <c r="G4413" s="432">
        <f t="shared" si="470"/>
        <v>0</v>
      </c>
    </row>
    <row r="4414" spans="1:7" ht="16.5" customHeight="1" x14ac:dyDescent="0.2">
      <c r="A4414" s="423"/>
      <c r="B4414" s="418">
        <f t="shared" si="469"/>
        <v>0</v>
      </c>
      <c r="C4414" s="424"/>
      <c r="D4414" s="425"/>
      <c r="E4414" s="429"/>
      <c r="F4414" s="430"/>
      <c r="G4414" s="432">
        <f t="shared" si="470"/>
        <v>0</v>
      </c>
    </row>
    <row r="4415" spans="1:7" ht="16.5" customHeight="1" x14ac:dyDescent="0.2">
      <c r="A4415" s="423"/>
      <c r="B4415" s="418">
        <f t="shared" si="469"/>
        <v>0</v>
      </c>
      <c r="C4415" s="424"/>
      <c r="D4415" s="425"/>
      <c r="E4415" s="429"/>
      <c r="F4415" s="430"/>
      <c r="G4415" s="432">
        <f t="shared" si="470"/>
        <v>0</v>
      </c>
    </row>
    <row r="4416" spans="1:7" ht="16.5" customHeight="1" x14ac:dyDescent="0.2">
      <c r="A4416" s="165"/>
      <c r="B4416" s="160"/>
      <c r="C4416" s="160"/>
      <c r="D4416" s="156"/>
      <c r="E4416" s="157"/>
      <c r="F4416" s="166" t="s">
        <v>37</v>
      </c>
      <c r="G4416" s="436">
        <f>SUBTOTAL(9,G4405:G4415)</f>
        <v>0</v>
      </c>
    </row>
    <row r="4417" spans="1:7" ht="16.5" customHeight="1" x14ac:dyDescent="0.2">
      <c r="A4417" s="165"/>
      <c r="B4417" s="160"/>
      <c r="C4417" s="167" t="s">
        <v>1706</v>
      </c>
      <c r="D4417" s="156"/>
      <c r="E4417" s="157"/>
      <c r="F4417" s="158"/>
      <c r="G4417" s="168"/>
    </row>
    <row r="4418" spans="1:7" ht="16.5" customHeight="1" x14ac:dyDescent="0.2">
      <c r="A4418" s="603" t="s">
        <v>681</v>
      </c>
      <c r="B4418" s="604"/>
      <c r="C4418" s="605" t="s">
        <v>0</v>
      </c>
      <c r="D4418" s="605" t="s">
        <v>31</v>
      </c>
      <c r="E4418" s="607" t="s">
        <v>32</v>
      </c>
      <c r="F4418" s="609" t="s">
        <v>33</v>
      </c>
      <c r="G4418" s="611" t="s">
        <v>34</v>
      </c>
    </row>
    <row r="4419" spans="1:7" ht="16.5" customHeight="1" x14ac:dyDescent="0.2">
      <c r="A4419" s="163" t="s">
        <v>682</v>
      </c>
      <c r="B4419" s="164" t="s">
        <v>683</v>
      </c>
      <c r="C4419" s="606"/>
      <c r="D4419" s="606"/>
      <c r="E4419" s="608"/>
      <c r="F4419" s="610"/>
      <c r="G4419" s="612"/>
    </row>
    <row r="4420" spans="1:7" ht="16.5" customHeight="1" x14ac:dyDescent="0.2">
      <c r="A4420" s="423"/>
      <c r="B4420" s="418">
        <f>IF(A4420=0,0,VLOOKUP(A4420,Tabla_Indices,2,FALSE))</f>
        <v>0</v>
      </c>
      <c r="C4420" s="424"/>
      <c r="D4420" s="425"/>
      <c r="E4420" s="429"/>
      <c r="F4420" s="430"/>
      <c r="G4420" s="432">
        <f>ROUND(E4420*F4420,2)</f>
        <v>0</v>
      </c>
    </row>
    <row r="4421" spans="1:7" ht="16.5" customHeight="1" x14ac:dyDescent="0.2">
      <c r="A4421" s="423"/>
      <c r="B4421" s="418">
        <f>IF(A4421=0,0,VLOOKUP(A4421,Tabla_Indices,2,FALSE))</f>
        <v>0</v>
      </c>
      <c r="C4421" s="424"/>
      <c r="D4421" s="425"/>
      <c r="E4421" s="435"/>
      <c r="F4421" s="430"/>
      <c r="G4421" s="432">
        <f t="shared" ref="G4421" si="471">ROUND(E4421*F4421,2)</f>
        <v>0</v>
      </c>
    </row>
    <row r="4422" spans="1:7" ht="16.5" customHeight="1" x14ac:dyDescent="0.2">
      <c r="A4422" s="165"/>
      <c r="B4422" s="160"/>
      <c r="C4422" s="160"/>
      <c r="D4422" s="156"/>
      <c r="E4422" s="157"/>
      <c r="F4422" s="166" t="s">
        <v>1707</v>
      </c>
      <c r="G4422" s="436">
        <f>SUBTOTAL(9,G4420:G4421)</f>
        <v>0</v>
      </c>
    </row>
    <row r="4423" spans="1:7" ht="16.5" customHeight="1" thickBot="1" x14ac:dyDescent="0.25">
      <c r="A4423" s="170"/>
      <c r="B4423" s="171"/>
      <c r="C4423" s="172"/>
      <c r="D4423" s="171"/>
      <c r="E4423" s="173"/>
      <c r="F4423" s="174"/>
      <c r="G4423" s="175"/>
    </row>
    <row r="4424" spans="1:7" ht="16.5" customHeight="1" thickBot="1" x14ac:dyDescent="0.25">
      <c r="A4424" s="202">
        <f>B4357</f>
        <v>59</v>
      </c>
      <c r="B4424" s="201">
        <f>C4357</f>
        <v>0</v>
      </c>
      <c r="C4424" s="225"/>
      <c r="D4424" s="225" t="s">
        <v>38</v>
      </c>
      <c r="E4424" s="226"/>
      <c r="F4424" s="437" t="str">
        <f>CONCATENATE("$/",G4357)</f>
        <v>$/0</v>
      </c>
      <c r="G4424" s="438">
        <f>SUBTOTAL(9,G4380:G4423)</f>
        <v>0</v>
      </c>
    </row>
    <row r="4425" spans="1:7" ht="16.5" customHeight="1" thickTop="1" thickBot="1" x14ac:dyDescent="0.25"/>
    <row r="4426" spans="1:7" ht="16.5" customHeight="1" thickTop="1" x14ac:dyDescent="0.2">
      <c r="A4426" s="613" t="s">
        <v>40</v>
      </c>
      <c r="B4426" s="614"/>
      <c r="C4426" s="614"/>
      <c r="D4426" s="614"/>
      <c r="E4426" s="614"/>
      <c r="F4426" s="614"/>
      <c r="G4426" s="615"/>
    </row>
    <row r="4427" spans="1:7" ht="16.5" customHeight="1" x14ac:dyDescent="0.2">
      <c r="A4427" s="146" t="s">
        <v>819</v>
      </c>
      <c r="B4427" s="147" t="str">
        <f>Comitente</f>
        <v>DIRECCIÓN PROVINCIAL DE VIALIDAD</v>
      </c>
      <c r="C4427" s="148"/>
      <c r="D4427" s="223"/>
      <c r="E4427" s="223"/>
      <c r="F4427" s="150"/>
      <c r="G4427" s="151"/>
    </row>
    <row r="4428" spans="1:7" ht="16.5" customHeight="1" x14ac:dyDescent="0.2">
      <c r="A4428" s="146" t="s">
        <v>820</v>
      </c>
      <c r="B4428" s="147">
        <f>Contratista</f>
        <v>0</v>
      </c>
      <c r="C4428" s="152"/>
      <c r="D4428" s="152"/>
      <c r="E4428" s="152"/>
      <c r="F4428" s="147"/>
      <c r="G4428" s="153"/>
    </row>
    <row r="4429" spans="1:7" ht="16.5" customHeight="1" x14ac:dyDescent="0.2">
      <c r="A4429" s="146" t="s">
        <v>28</v>
      </c>
      <c r="B4429" s="147">
        <f>Obra</f>
        <v>0</v>
      </c>
      <c r="C4429" s="152"/>
      <c r="D4429" s="152"/>
      <c r="E4429" s="152"/>
      <c r="F4429" s="147" t="s">
        <v>41</v>
      </c>
      <c r="G4429" s="153">
        <f>Fecha_Base</f>
        <v>0</v>
      </c>
    </row>
    <row r="4430" spans="1:7" ht="16.5" customHeight="1" x14ac:dyDescent="0.2">
      <c r="A4430" s="154" t="s">
        <v>818</v>
      </c>
      <c r="B4430" s="155">
        <f>Ubicación</f>
        <v>0</v>
      </c>
      <c r="C4430" s="155"/>
      <c r="D4430" s="156"/>
      <c r="E4430" s="157"/>
      <c r="F4430" s="158"/>
      <c r="G4430" s="159"/>
    </row>
    <row r="4431" spans="1:7" ht="16.5" customHeight="1" x14ac:dyDescent="0.2">
      <c r="A4431" s="154" t="s">
        <v>42</v>
      </c>
      <c r="B4431" s="470"/>
      <c r="C4431" s="160" t="str">
        <f>IF(B4431="","",VLOOKUP(B4431,Tabla_CyP,2,FALSE))</f>
        <v/>
      </c>
      <c r="E4431" s="157"/>
      <c r="F4431" s="158"/>
      <c r="G4431" s="159"/>
    </row>
    <row r="4432" spans="1:7" ht="16.5" customHeight="1" x14ac:dyDescent="0.2">
      <c r="A4432" s="154" t="s">
        <v>29</v>
      </c>
      <c r="B4432" s="570">
        <v>60</v>
      </c>
      <c r="C4432" s="160">
        <f>IF(B4432=0,"",VLOOKUP(B4432,Tabla_CyP,2,FALSE))</f>
        <v>0</v>
      </c>
      <c r="D4432" s="156"/>
      <c r="E4432" s="157"/>
      <c r="F4432" s="155" t="s">
        <v>30</v>
      </c>
      <c r="G4432" s="161">
        <f>IF(B4432=0,"",VLOOKUP(B4432,Tabla_CyP,4,FALSE))</f>
        <v>0</v>
      </c>
    </row>
    <row r="4433" spans="1:7" ht="16.5" customHeight="1" x14ac:dyDescent="0.2">
      <c r="A4433" s="154"/>
      <c r="B4433" s="155"/>
      <c r="C4433" s="160"/>
      <c r="D4433" s="156"/>
      <c r="E4433" s="157"/>
      <c r="F4433" s="160"/>
      <c r="G4433" s="162"/>
    </row>
    <row r="4434" spans="1:7" ht="16.5" customHeight="1" x14ac:dyDescent="0.2">
      <c r="A4434" s="412"/>
      <c r="B4434" s="149"/>
      <c r="C4434" s="413" t="s">
        <v>1695</v>
      </c>
      <c r="D4434" s="149"/>
      <c r="E4434" s="149"/>
      <c r="F4434" s="149"/>
      <c r="G4434" s="414"/>
    </row>
    <row r="4435" spans="1:7" ht="16.5" customHeight="1" x14ac:dyDescent="0.2">
      <c r="A4435" s="154"/>
      <c r="B4435" s="215"/>
      <c r="C4435" s="160"/>
      <c r="D4435" s="156"/>
      <c r="E4435" s="157"/>
      <c r="F4435" s="155"/>
      <c r="G4435" s="161"/>
    </row>
    <row r="4436" spans="1:7" ht="16.5" customHeight="1" x14ac:dyDescent="0.2">
      <c r="A4436" s="154"/>
      <c r="B4436" s="215"/>
      <c r="C4436" s="415" t="s">
        <v>1696</v>
      </c>
      <c r="D4436" s="416" t="s">
        <v>32</v>
      </c>
      <c r="E4436" s="416" t="s">
        <v>1697</v>
      </c>
      <c r="F4436" s="416" t="s">
        <v>1698</v>
      </c>
      <c r="G4436" s="417" t="s">
        <v>1699</v>
      </c>
    </row>
    <row r="4437" spans="1:7" ht="16.5" customHeight="1" x14ac:dyDescent="0.2">
      <c r="A4437" s="154"/>
      <c r="B4437" s="215"/>
      <c r="C4437" s="424"/>
      <c r="D4437" s="429"/>
      <c r="E4437" s="467"/>
      <c r="F4437" s="430"/>
      <c r="G4437" s="420">
        <f>ROUND(D4437*F4437,2)</f>
        <v>0</v>
      </c>
    </row>
    <row r="4438" spans="1:7" ht="16.5" customHeight="1" x14ac:dyDescent="0.2">
      <c r="A4438" s="154"/>
      <c r="B4438" s="215"/>
      <c r="C4438" s="424"/>
      <c r="D4438" s="429"/>
      <c r="E4438" s="467"/>
      <c r="F4438" s="430"/>
      <c r="G4438" s="420">
        <f>ROUND(D4438*F4438,2)</f>
        <v>0</v>
      </c>
    </row>
    <row r="4439" spans="1:7" ht="16.5" customHeight="1" x14ac:dyDescent="0.2">
      <c r="A4439" s="154"/>
      <c r="B4439" s="215"/>
      <c r="C4439" s="424"/>
      <c r="D4439" s="429"/>
      <c r="E4439" s="467"/>
      <c r="F4439" s="430"/>
      <c r="G4439" s="420">
        <f>ROUND(D4439*F4439,2)</f>
        <v>0</v>
      </c>
    </row>
    <row r="4440" spans="1:7" ht="16.5" customHeight="1" x14ac:dyDescent="0.2">
      <c r="A4440" s="154"/>
      <c r="B4440" s="215"/>
      <c r="C4440" s="424"/>
      <c r="D4440" s="429"/>
      <c r="E4440" s="467"/>
      <c r="F4440" s="430"/>
      <c r="G4440" s="420">
        <f>ROUND(D4440*F4440,2)</f>
        <v>0</v>
      </c>
    </row>
    <row r="4441" spans="1:7" ht="16.5" customHeight="1" x14ac:dyDescent="0.2">
      <c r="A4441" s="154"/>
      <c r="B4441" s="215"/>
      <c r="C4441" s="424"/>
      <c r="D4441" s="429"/>
      <c r="E4441" s="467"/>
      <c r="F4441" s="430"/>
      <c r="G4441" s="420">
        <f t="shared" ref="G4441:G4446" si="472">ROUND(D4441*F4441,2)</f>
        <v>0</v>
      </c>
    </row>
    <row r="4442" spans="1:7" ht="16.5" customHeight="1" x14ac:dyDescent="0.2">
      <c r="A4442" s="154"/>
      <c r="B4442" s="215"/>
      <c r="C4442" s="424"/>
      <c r="D4442" s="429"/>
      <c r="E4442" s="467"/>
      <c r="F4442" s="430"/>
      <c r="G4442" s="420">
        <f t="shared" si="472"/>
        <v>0</v>
      </c>
    </row>
    <row r="4443" spans="1:7" ht="16.5" customHeight="1" x14ac:dyDescent="0.2">
      <c r="A4443" s="154"/>
      <c r="B4443" s="215"/>
      <c r="C4443" s="424"/>
      <c r="D4443" s="429"/>
      <c r="E4443" s="467"/>
      <c r="F4443" s="430"/>
      <c r="G4443" s="420">
        <f t="shared" si="472"/>
        <v>0</v>
      </c>
    </row>
    <row r="4444" spans="1:7" ht="16.5" customHeight="1" x14ac:dyDescent="0.2">
      <c r="A4444" s="154"/>
      <c r="B4444" s="215"/>
      <c r="C4444" s="424"/>
      <c r="D4444" s="429"/>
      <c r="E4444" s="467"/>
      <c r="F4444" s="430"/>
      <c r="G4444" s="420">
        <f t="shared" si="472"/>
        <v>0</v>
      </c>
    </row>
    <row r="4445" spans="1:7" ht="16.5" customHeight="1" x14ac:dyDescent="0.2">
      <c r="A4445" s="154"/>
      <c r="B4445" s="215"/>
      <c r="C4445" s="424"/>
      <c r="D4445" s="429"/>
      <c r="E4445" s="467"/>
      <c r="F4445" s="430"/>
      <c r="G4445" s="420">
        <f t="shared" si="472"/>
        <v>0</v>
      </c>
    </row>
    <row r="4446" spans="1:7" ht="16.5" customHeight="1" x14ac:dyDescent="0.2">
      <c r="A4446" s="154"/>
      <c r="B4446" s="215"/>
      <c r="C4446" s="424"/>
      <c r="D4446" s="429"/>
      <c r="E4446" s="467"/>
      <c r="F4446" s="430"/>
      <c r="G4446" s="420">
        <f t="shared" si="472"/>
        <v>0</v>
      </c>
    </row>
    <row r="4447" spans="1:7" ht="16.5" customHeight="1" thickBot="1" x14ac:dyDescent="0.25">
      <c r="A4447" s="154"/>
      <c r="B4447" s="215"/>
      <c r="C4447" s="160"/>
      <c r="E4447" s="222"/>
      <c r="F4447" s="155"/>
      <c r="G4447" s="161"/>
    </row>
    <row r="4448" spans="1:7" ht="16.5" customHeight="1" thickBot="1" x14ac:dyDescent="0.25">
      <c r="A4448" s="154"/>
      <c r="C4448" s="421" t="s">
        <v>1700</v>
      </c>
      <c r="E4448" s="222">
        <f>SUMPRODUCT(D4437:D4446,E4437:E4446)</f>
        <v>0</v>
      </c>
      <c r="F4448" s="155" t="s">
        <v>1701</v>
      </c>
      <c r="G4448" s="422">
        <f>SUM(G4437:G4446)</f>
        <v>0</v>
      </c>
    </row>
    <row r="4449" spans="1:7" ht="16.5" customHeight="1" x14ac:dyDescent="0.2">
      <c r="A4449" s="154"/>
      <c r="B4449" s="215"/>
      <c r="C4449" s="421"/>
      <c r="D4449" s="222"/>
      <c r="E4449" s="157"/>
      <c r="F4449" s="155"/>
      <c r="G4449" s="224"/>
    </row>
    <row r="4450" spans="1:7" ht="16.5" customHeight="1" x14ac:dyDescent="0.2">
      <c r="A4450" s="154"/>
      <c r="B4450" s="215"/>
      <c r="C4450" s="155" t="s">
        <v>1702</v>
      </c>
      <c r="D4450" s="425"/>
      <c r="E4450" s="559" t="str">
        <f>CONCATENATE(G4432,"/día")</f>
        <v>0/día</v>
      </c>
      <c r="F4450" s="155"/>
      <c r="G4450" s="161"/>
    </row>
    <row r="4451" spans="1:7" ht="16.5" customHeight="1" x14ac:dyDescent="0.2">
      <c r="A4451" s="154"/>
      <c r="B4451" s="215"/>
      <c r="C4451" s="160"/>
      <c r="D4451" s="156"/>
      <c r="E4451" s="157"/>
      <c r="F4451" s="155"/>
      <c r="G4451" s="161"/>
    </row>
    <row r="4452" spans="1:7" ht="16.5" customHeight="1" x14ac:dyDescent="0.2">
      <c r="A4452" s="603" t="s">
        <v>681</v>
      </c>
      <c r="B4452" s="604"/>
      <c r="C4452" s="605" t="s">
        <v>0</v>
      </c>
      <c r="D4452" s="607" t="s">
        <v>1703</v>
      </c>
      <c r="E4452" s="607" t="s">
        <v>1715</v>
      </c>
      <c r="F4452" s="609" t="s">
        <v>1054</v>
      </c>
      <c r="G4452" s="611" t="s">
        <v>34</v>
      </c>
    </row>
    <row r="4453" spans="1:7" ht="16.5" customHeight="1" x14ac:dyDescent="0.2">
      <c r="A4453" s="163" t="s">
        <v>682</v>
      </c>
      <c r="B4453" s="164" t="s">
        <v>683</v>
      </c>
      <c r="C4453" s="606"/>
      <c r="D4453" s="608"/>
      <c r="E4453" s="608"/>
      <c r="F4453" s="610"/>
      <c r="G4453" s="612"/>
    </row>
    <row r="4454" spans="1:7" ht="16.5" customHeight="1" x14ac:dyDescent="0.2">
      <c r="A4454" s="165"/>
      <c r="B4454" s="160"/>
      <c r="C4454" s="167" t="s">
        <v>1704</v>
      </c>
      <c r="D4454" s="157"/>
      <c r="E4454" s="157"/>
      <c r="F4454" s="160"/>
      <c r="G4454" s="168"/>
    </row>
    <row r="4455" spans="1:7" ht="16.5" customHeight="1" x14ac:dyDescent="0.2">
      <c r="A4455" s="578" t="s">
        <v>1806</v>
      </c>
      <c r="B4455" s="418" t="str">
        <f t="shared" ref="B4455:B4464" si="473">IF(A4455=0,0,VLOOKUP(A4455,Tabla_Indices,2,FALSE))</f>
        <v>Equipo - Amortización de equipo</v>
      </c>
      <c r="C4455" s="424" t="s">
        <v>1821</v>
      </c>
      <c r="D4455" s="579">
        <f>C_Amortización_Equipo</f>
        <v>0</v>
      </c>
      <c r="E4455" s="472"/>
      <c r="F4455" s="468">
        <f>IF(C4455="",0,D4450)</f>
        <v>0</v>
      </c>
      <c r="G4455" s="426">
        <f>IF(F4455=0,0,ROUND(E4455/F4455,2))</f>
        <v>0</v>
      </c>
    </row>
    <row r="4456" spans="1:7" ht="16.5" customHeight="1" x14ac:dyDescent="0.2">
      <c r="A4456" s="578" t="s">
        <v>1806</v>
      </c>
      <c r="B4456" s="418" t="str">
        <f t="shared" si="473"/>
        <v>Equipo - Amortización de equipo</v>
      </c>
      <c r="C4456" s="424" t="s">
        <v>1811</v>
      </c>
      <c r="D4456" s="579">
        <f>C_Interés_Equipo</f>
        <v>0</v>
      </c>
      <c r="E4456" s="472"/>
      <c r="F4456" s="468">
        <f>IF(C4456="",0,D4450)</f>
        <v>0</v>
      </c>
      <c r="G4456" s="426">
        <f t="shared" ref="G4456:G4464" si="474">IF(F4456=0,0,ROUND(E4456/F4456,2))</f>
        <v>0</v>
      </c>
    </row>
    <row r="4457" spans="1:7" ht="16.5" customHeight="1" x14ac:dyDescent="0.2">
      <c r="A4457" s="578" t="s">
        <v>1807</v>
      </c>
      <c r="B4457" s="418" t="str">
        <f t="shared" si="473"/>
        <v xml:space="preserve">Accesorios y repuestos para máquinas de uso especial                 </v>
      </c>
      <c r="C4457" s="428" t="s">
        <v>1721</v>
      </c>
      <c r="D4457" s="579">
        <f>C_Reparaciones_Repuestos_Equipos</f>
        <v>0</v>
      </c>
      <c r="E4457" s="472"/>
      <c r="F4457" s="468">
        <f>IF(C4457="",0,D4450)</f>
        <v>0</v>
      </c>
      <c r="G4457" s="426">
        <f t="shared" si="474"/>
        <v>0</v>
      </c>
    </row>
    <row r="4458" spans="1:7" ht="16.5" customHeight="1" x14ac:dyDescent="0.2">
      <c r="A4458" s="578" t="s">
        <v>1809</v>
      </c>
      <c r="B4458" s="418" t="str">
        <f t="shared" si="473"/>
        <v xml:space="preserve">Gas oil                                                                </v>
      </c>
      <c r="C4458" s="428" t="s">
        <v>982</v>
      </c>
      <c r="D4458" s="579">
        <f>C_Combustible_Equipos</f>
        <v>0</v>
      </c>
      <c r="E4458" s="472"/>
      <c r="F4458" s="468">
        <f>IF(C4458="",0,D4450)</f>
        <v>0</v>
      </c>
      <c r="G4458" s="426">
        <f t="shared" si="474"/>
        <v>0</v>
      </c>
    </row>
    <row r="4459" spans="1:7" ht="16.5" customHeight="1" x14ac:dyDescent="0.2">
      <c r="A4459" s="578" t="s">
        <v>1810</v>
      </c>
      <c r="B4459" s="418" t="str">
        <f t="shared" si="473"/>
        <v xml:space="preserve">Aceites lubricantes                                                    </v>
      </c>
      <c r="C4459" s="428" t="s">
        <v>1808</v>
      </c>
      <c r="D4459" s="579">
        <f>C_Lubricantes_Equipos</f>
        <v>0</v>
      </c>
      <c r="E4459" s="472"/>
      <c r="F4459" s="468">
        <f>IF(C4459="",0,D4450)</f>
        <v>0</v>
      </c>
      <c r="G4459" s="426">
        <f t="shared" si="474"/>
        <v>0</v>
      </c>
    </row>
    <row r="4460" spans="1:7" ht="16.5" customHeight="1" x14ac:dyDescent="0.2">
      <c r="A4460" s="578"/>
      <c r="B4460" s="418">
        <f t="shared" si="473"/>
        <v>0</v>
      </c>
      <c r="C4460" s="428"/>
      <c r="D4460" s="471"/>
      <c r="E4460" s="430"/>
      <c r="F4460" s="468">
        <f>IF(C4460="",0,D4450)</f>
        <v>0</v>
      </c>
      <c r="G4460" s="426">
        <f t="shared" si="474"/>
        <v>0</v>
      </c>
    </row>
    <row r="4461" spans="1:7" ht="16.5" customHeight="1" x14ac:dyDescent="0.2">
      <c r="A4461" s="578"/>
      <c r="B4461" s="418">
        <f t="shared" si="473"/>
        <v>0</v>
      </c>
      <c r="C4461" s="428"/>
      <c r="D4461" s="425"/>
      <c r="E4461" s="471"/>
      <c r="F4461" s="468">
        <f>IF(C4461="",0,D4450)</f>
        <v>0</v>
      </c>
      <c r="G4461" s="426">
        <f t="shared" si="474"/>
        <v>0</v>
      </c>
    </row>
    <row r="4462" spans="1:7" ht="16.5" customHeight="1" x14ac:dyDescent="0.2">
      <c r="A4462" s="578"/>
      <c r="B4462" s="418">
        <f t="shared" si="473"/>
        <v>0</v>
      </c>
      <c r="C4462" s="428"/>
      <c r="D4462" s="425"/>
      <c r="E4462" s="471"/>
      <c r="F4462" s="468">
        <f>IF(C4462="",0,D4450)</f>
        <v>0</v>
      </c>
      <c r="G4462" s="426">
        <f t="shared" si="474"/>
        <v>0</v>
      </c>
    </row>
    <row r="4463" spans="1:7" ht="16.5" customHeight="1" x14ac:dyDescent="0.2">
      <c r="A4463" s="578"/>
      <c r="B4463" s="418">
        <f t="shared" si="473"/>
        <v>0</v>
      </c>
      <c r="C4463" s="428"/>
      <c r="D4463" s="425"/>
      <c r="E4463" s="429"/>
      <c r="F4463" s="468">
        <f>IF(C4463="",0,D4450)</f>
        <v>0</v>
      </c>
      <c r="G4463" s="426">
        <f t="shared" si="474"/>
        <v>0</v>
      </c>
    </row>
    <row r="4464" spans="1:7" ht="16.5" customHeight="1" x14ac:dyDescent="0.2">
      <c r="A4464" s="578"/>
      <c r="B4464" s="418">
        <f t="shared" si="473"/>
        <v>0</v>
      </c>
      <c r="C4464" s="424"/>
      <c r="D4464" s="425"/>
      <c r="E4464" s="429"/>
      <c r="F4464" s="468">
        <f>IF(C4464="",0,D4450)</f>
        <v>0</v>
      </c>
      <c r="G4464" s="426">
        <f t="shared" si="474"/>
        <v>0</v>
      </c>
    </row>
    <row r="4465" spans="1:7" ht="16.5" customHeight="1" x14ac:dyDescent="0.2">
      <c r="A4465" s="169"/>
      <c r="B4465" s="156"/>
      <c r="C4465" s="160"/>
      <c r="D4465" s="156"/>
      <c r="E4465" s="157"/>
      <c r="F4465" s="166" t="s">
        <v>35</v>
      </c>
      <c r="G4465" s="431">
        <f>SUBTOTAL(9,G4455:G4464)</f>
        <v>0</v>
      </c>
    </row>
    <row r="4466" spans="1:7" ht="16.5" customHeight="1" x14ac:dyDescent="0.2">
      <c r="A4466" s="165"/>
      <c r="B4466" s="160"/>
      <c r="C4466" s="167" t="s">
        <v>821</v>
      </c>
      <c r="D4466" s="156"/>
      <c r="E4466" s="157"/>
      <c r="F4466" s="158"/>
      <c r="G4466" s="168"/>
    </row>
    <row r="4467" spans="1:7" ht="16.5" customHeight="1" x14ac:dyDescent="0.2">
      <c r="A4467" s="603" t="s">
        <v>681</v>
      </c>
      <c r="B4467" s="604"/>
      <c r="C4467" s="605" t="s">
        <v>0</v>
      </c>
      <c r="D4467" s="607" t="s">
        <v>32</v>
      </c>
      <c r="E4467" s="607" t="s">
        <v>1715</v>
      </c>
      <c r="F4467" s="609" t="s">
        <v>1054</v>
      </c>
      <c r="G4467" s="611" t="s">
        <v>34</v>
      </c>
    </row>
    <row r="4468" spans="1:7" ht="16.5" customHeight="1" x14ac:dyDescent="0.2">
      <c r="A4468" s="163" t="s">
        <v>682</v>
      </c>
      <c r="B4468" s="164" t="s">
        <v>683</v>
      </c>
      <c r="C4468" s="606"/>
      <c r="D4468" s="608"/>
      <c r="E4468" s="608"/>
      <c r="F4468" s="610"/>
      <c r="G4468" s="612"/>
    </row>
    <row r="4469" spans="1:7" ht="16.5" customHeight="1" x14ac:dyDescent="0.2">
      <c r="A4469" s="423" t="s">
        <v>1822</v>
      </c>
      <c r="B4469" s="418" t="str">
        <f t="shared" ref="B4469:B4475" si="475">IF(A4469=0,0,VLOOKUP(A4469,Tabla_Indices,2,FALSE))</f>
        <v>Oficial Especializado</v>
      </c>
      <c r="C4469" s="427" t="s">
        <v>1723</v>
      </c>
      <c r="D4469" s="425"/>
      <c r="E4469" s="429"/>
      <c r="F4469" s="419">
        <f>D4450</f>
        <v>0</v>
      </c>
      <c r="G4469" s="432">
        <f>IF(F4469=0,0,ROUND(D4469*E4469/F4469,2))</f>
        <v>0</v>
      </c>
    </row>
    <row r="4470" spans="1:7" ht="16.5" customHeight="1" x14ac:dyDescent="0.2">
      <c r="A4470" s="423" t="s">
        <v>1823</v>
      </c>
      <c r="B4470" s="418" t="str">
        <f t="shared" si="475"/>
        <v xml:space="preserve">Oficial </v>
      </c>
      <c r="C4470" s="424" t="s">
        <v>1724</v>
      </c>
      <c r="D4470" s="425"/>
      <c r="E4470" s="429"/>
      <c r="F4470" s="419">
        <f>D4450</f>
        <v>0</v>
      </c>
      <c r="G4470" s="432">
        <f t="shared" ref="G4470:G4475" si="476">IF(F4470=0,0,ROUND(D4470*E4470/F4470,2))</f>
        <v>0</v>
      </c>
    </row>
    <row r="4471" spans="1:7" ht="16.5" customHeight="1" x14ac:dyDescent="0.2">
      <c r="A4471" s="423" t="s">
        <v>1824</v>
      </c>
      <c r="B4471" s="418" t="str">
        <f t="shared" si="475"/>
        <v>Ayudante</v>
      </c>
      <c r="C4471" s="424" t="s">
        <v>1725</v>
      </c>
      <c r="D4471" s="425"/>
      <c r="E4471" s="429"/>
      <c r="F4471" s="419">
        <f>D4450</f>
        <v>0</v>
      </c>
      <c r="G4471" s="432">
        <f t="shared" si="476"/>
        <v>0</v>
      </c>
    </row>
    <row r="4472" spans="1:7" ht="16.5" customHeight="1" x14ac:dyDescent="0.2">
      <c r="A4472" s="423" t="s">
        <v>1824</v>
      </c>
      <c r="B4472" s="418" t="str">
        <f t="shared" si="475"/>
        <v>Ayudante</v>
      </c>
      <c r="C4472" s="424" t="s">
        <v>825</v>
      </c>
      <c r="D4472" s="425"/>
      <c r="E4472" s="429"/>
      <c r="F4472" s="419">
        <f>D4450</f>
        <v>0</v>
      </c>
      <c r="G4472" s="432">
        <f t="shared" si="476"/>
        <v>0</v>
      </c>
    </row>
    <row r="4473" spans="1:7" ht="16.5" customHeight="1" x14ac:dyDescent="0.2">
      <c r="A4473" s="423"/>
      <c r="B4473" s="418">
        <f t="shared" si="475"/>
        <v>0</v>
      </c>
      <c r="C4473" s="424"/>
      <c r="D4473" s="425"/>
      <c r="E4473" s="429"/>
      <c r="F4473" s="419"/>
      <c r="G4473" s="432">
        <f t="shared" si="476"/>
        <v>0</v>
      </c>
    </row>
    <row r="4474" spans="1:7" ht="16.5" customHeight="1" x14ac:dyDescent="0.2">
      <c r="A4474" s="423" t="s">
        <v>1825</v>
      </c>
      <c r="B4474" s="418" t="str">
        <f t="shared" si="475"/>
        <v>Sereno</v>
      </c>
      <c r="C4474" s="424" t="s">
        <v>1726</v>
      </c>
      <c r="D4474" s="433"/>
      <c r="E4474" s="571"/>
      <c r="F4474" s="419">
        <f>D4450</f>
        <v>0</v>
      </c>
      <c r="G4474" s="432">
        <f t="shared" si="476"/>
        <v>0</v>
      </c>
    </row>
    <row r="4475" spans="1:7" ht="16.5" customHeight="1" x14ac:dyDescent="0.2">
      <c r="A4475" s="423"/>
      <c r="B4475" s="418">
        <f t="shared" si="475"/>
        <v>0</v>
      </c>
      <c r="C4475" s="418"/>
      <c r="D4475" s="469"/>
      <c r="E4475" s="419"/>
      <c r="F4475" s="419">
        <f>D4450</f>
        <v>0</v>
      </c>
      <c r="G4475" s="432">
        <f t="shared" si="476"/>
        <v>0</v>
      </c>
    </row>
    <row r="4476" spans="1:7" ht="16.5" customHeight="1" x14ac:dyDescent="0.2">
      <c r="A4476" s="169"/>
      <c r="B4476" s="156"/>
      <c r="C4476" s="160"/>
      <c r="D4476" s="156"/>
      <c r="E4476" s="157"/>
      <c r="F4476" s="166" t="s">
        <v>36</v>
      </c>
      <c r="G4476" s="434">
        <f>SUBTOTAL(9,G4469:G4475)</f>
        <v>0</v>
      </c>
    </row>
    <row r="4477" spans="1:7" ht="16.5" customHeight="1" x14ac:dyDescent="0.2">
      <c r="A4477" s="165"/>
      <c r="B4477" s="160"/>
      <c r="C4477" s="167" t="s">
        <v>1705</v>
      </c>
      <c r="D4477" s="156"/>
      <c r="E4477" s="157"/>
      <c r="F4477" s="158"/>
      <c r="G4477" s="168"/>
    </row>
    <row r="4478" spans="1:7" ht="16.5" customHeight="1" x14ac:dyDescent="0.2">
      <c r="A4478" s="603" t="s">
        <v>681</v>
      </c>
      <c r="B4478" s="604"/>
      <c r="C4478" s="605" t="s">
        <v>0</v>
      </c>
      <c r="D4478" s="605" t="s">
        <v>31</v>
      </c>
      <c r="E4478" s="607" t="s">
        <v>32</v>
      </c>
      <c r="F4478" s="609" t="s">
        <v>33</v>
      </c>
      <c r="G4478" s="611" t="s">
        <v>34</v>
      </c>
    </row>
    <row r="4479" spans="1:7" ht="16.5" customHeight="1" x14ac:dyDescent="0.2">
      <c r="A4479" s="163" t="s">
        <v>682</v>
      </c>
      <c r="B4479" s="164" t="s">
        <v>683</v>
      </c>
      <c r="C4479" s="606"/>
      <c r="D4479" s="606"/>
      <c r="E4479" s="608"/>
      <c r="F4479" s="610"/>
      <c r="G4479" s="612"/>
    </row>
    <row r="4480" spans="1:7" ht="16.5" customHeight="1" x14ac:dyDescent="0.2">
      <c r="A4480" s="423"/>
      <c r="B4480" s="418">
        <f t="shared" ref="B4480:B4490" si="477">IF(A4480=0,0,VLOOKUP(A4480,Tabla_Indices,2,FALSE))</f>
        <v>0</v>
      </c>
      <c r="C4480" s="424"/>
      <c r="D4480" s="425"/>
      <c r="E4480" s="429"/>
      <c r="F4480" s="430"/>
      <c r="G4480" s="432">
        <f>ROUND(E4480*F4480,2)</f>
        <v>0</v>
      </c>
    </row>
    <row r="4481" spans="1:7" ht="16.5" customHeight="1" x14ac:dyDescent="0.2">
      <c r="A4481" s="423"/>
      <c r="B4481" s="418">
        <f t="shared" si="477"/>
        <v>0</v>
      </c>
      <c r="C4481" s="424"/>
      <c r="D4481" s="425"/>
      <c r="E4481" s="429"/>
      <c r="F4481" s="430"/>
      <c r="G4481" s="432">
        <f t="shared" ref="G4481:G4490" si="478">ROUND(E4481*F4481,2)</f>
        <v>0</v>
      </c>
    </row>
    <row r="4482" spans="1:7" ht="16.5" customHeight="1" x14ac:dyDescent="0.2">
      <c r="A4482" s="423"/>
      <c r="B4482" s="418">
        <f t="shared" si="477"/>
        <v>0</v>
      </c>
      <c r="C4482" s="424"/>
      <c r="D4482" s="425"/>
      <c r="E4482" s="429"/>
      <c r="F4482" s="430"/>
      <c r="G4482" s="432">
        <f t="shared" si="478"/>
        <v>0</v>
      </c>
    </row>
    <row r="4483" spans="1:7" ht="16.5" customHeight="1" x14ac:dyDescent="0.2">
      <c r="A4483" s="423"/>
      <c r="B4483" s="418">
        <f t="shared" si="477"/>
        <v>0</v>
      </c>
      <c r="C4483" s="424"/>
      <c r="D4483" s="425"/>
      <c r="E4483" s="429"/>
      <c r="F4483" s="430"/>
      <c r="G4483" s="432">
        <f t="shared" si="478"/>
        <v>0</v>
      </c>
    </row>
    <row r="4484" spans="1:7" ht="16.5" customHeight="1" x14ac:dyDescent="0.2">
      <c r="A4484" s="423"/>
      <c r="B4484" s="418">
        <f t="shared" si="477"/>
        <v>0</v>
      </c>
      <c r="C4484" s="424"/>
      <c r="D4484" s="425"/>
      <c r="E4484" s="429"/>
      <c r="F4484" s="430"/>
      <c r="G4484" s="432">
        <f t="shared" si="478"/>
        <v>0</v>
      </c>
    </row>
    <row r="4485" spans="1:7" ht="16.5" customHeight="1" x14ac:dyDescent="0.2">
      <c r="A4485" s="423"/>
      <c r="B4485" s="418">
        <f t="shared" si="477"/>
        <v>0</v>
      </c>
      <c r="C4485" s="424"/>
      <c r="D4485" s="425"/>
      <c r="E4485" s="435"/>
      <c r="F4485" s="430"/>
      <c r="G4485" s="432">
        <f t="shared" si="478"/>
        <v>0</v>
      </c>
    </row>
    <row r="4486" spans="1:7" ht="16.5" customHeight="1" x14ac:dyDescent="0.2">
      <c r="A4486" s="423"/>
      <c r="B4486" s="418">
        <f t="shared" si="477"/>
        <v>0</v>
      </c>
      <c r="C4486" s="424"/>
      <c r="D4486" s="425"/>
      <c r="E4486" s="429"/>
      <c r="F4486" s="430"/>
      <c r="G4486" s="432">
        <f t="shared" si="478"/>
        <v>0</v>
      </c>
    </row>
    <row r="4487" spans="1:7" ht="16.5" customHeight="1" x14ac:dyDescent="0.2">
      <c r="A4487" s="423"/>
      <c r="B4487" s="418">
        <f t="shared" si="477"/>
        <v>0</v>
      </c>
      <c r="C4487" s="424"/>
      <c r="D4487" s="425"/>
      <c r="E4487" s="429"/>
      <c r="F4487" s="430"/>
      <c r="G4487" s="432">
        <f t="shared" si="478"/>
        <v>0</v>
      </c>
    </row>
    <row r="4488" spans="1:7" ht="16.5" customHeight="1" x14ac:dyDescent="0.2">
      <c r="A4488" s="423"/>
      <c r="B4488" s="418">
        <f t="shared" si="477"/>
        <v>0</v>
      </c>
      <c r="C4488" s="424"/>
      <c r="D4488" s="425"/>
      <c r="E4488" s="429"/>
      <c r="F4488" s="430"/>
      <c r="G4488" s="432">
        <f t="shared" si="478"/>
        <v>0</v>
      </c>
    </row>
    <row r="4489" spans="1:7" ht="16.5" customHeight="1" x14ac:dyDescent="0.2">
      <c r="A4489" s="423"/>
      <c r="B4489" s="418">
        <f t="shared" si="477"/>
        <v>0</v>
      </c>
      <c r="C4489" s="424"/>
      <c r="D4489" s="425"/>
      <c r="E4489" s="429"/>
      <c r="F4489" s="430"/>
      <c r="G4489" s="432">
        <f t="shared" si="478"/>
        <v>0</v>
      </c>
    </row>
    <row r="4490" spans="1:7" ht="16.5" customHeight="1" x14ac:dyDescent="0.2">
      <c r="A4490" s="423"/>
      <c r="B4490" s="418">
        <f t="shared" si="477"/>
        <v>0</v>
      </c>
      <c r="C4490" s="424"/>
      <c r="D4490" s="425"/>
      <c r="E4490" s="429"/>
      <c r="F4490" s="430"/>
      <c r="G4490" s="432">
        <f t="shared" si="478"/>
        <v>0</v>
      </c>
    </row>
    <row r="4491" spans="1:7" ht="16.5" customHeight="1" x14ac:dyDescent="0.2">
      <c r="A4491" s="165"/>
      <c r="B4491" s="160"/>
      <c r="C4491" s="160"/>
      <c r="D4491" s="156"/>
      <c r="E4491" s="157"/>
      <c r="F4491" s="166" t="s">
        <v>37</v>
      </c>
      <c r="G4491" s="436">
        <f>SUBTOTAL(9,G4480:G4490)</f>
        <v>0</v>
      </c>
    </row>
    <row r="4492" spans="1:7" ht="16.5" customHeight="1" x14ac:dyDescent="0.2">
      <c r="A4492" s="165"/>
      <c r="B4492" s="160"/>
      <c r="C4492" s="167" t="s">
        <v>1706</v>
      </c>
      <c r="D4492" s="156"/>
      <c r="E4492" s="157"/>
      <c r="F4492" s="158"/>
      <c r="G4492" s="168"/>
    </row>
    <row r="4493" spans="1:7" ht="16.5" customHeight="1" x14ac:dyDescent="0.2">
      <c r="A4493" s="603" t="s">
        <v>681</v>
      </c>
      <c r="B4493" s="604"/>
      <c r="C4493" s="605" t="s">
        <v>0</v>
      </c>
      <c r="D4493" s="605" t="s">
        <v>31</v>
      </c>
      <c r="E4493" s="607" t="s">
        <v>32</v>
      </c>
      <c r="F4493" s="609" t="s">
        <v>33</v>
      </c>
      <c r="G4493" s="611" t="s">
        <v>34</v>
      </c>
    </row>
    <row r="4494" spans="1:7" ht="16.5" customHeight="1" x14ac:dyDescent="0.2">
      <c r="A4494" s="163" t="s">
        <v>682</v>
      </c>
      <c r="B4494" s="164" t="s">
        <v>683</v>
      </c>
      <c r="C4494" s="606"/>
      <c r="D4494" s="606"/>
      <c r="E4494" s="608"/>
      <c r="F4494" s="610"/>
      <c r="G4494" s="612"/>
    </row>
    <row r="4495" spans="1:7" ht="16.5" customHeight="1" x14ac:dyDescent="0.2">
      <c r="A4495" s="423"/>
      <c r="B4495" s="418">
        <f>IF(A4495=0,0,VLOOKUP(A4495,Tabla_Indices,2,FALSE))</f>
        <v>0</v>
      </c>
      <c r="C4495" s="424"/>
      <c r="D4495" s="425"/>
      <c r="E4495" s="429"/>
      <c r="F4495" s="430"/>
      <c r="G4495" s="432">
        <f>ROUND(E4495*F4495,2)</f>
        <v>0</v>
      </c>
    </row>
    <row r="4496" spans="1:7" ht="16.5" customHeight="1" x14ac:dyDescent="0.2">
      <c r="A4496" s="423"/>
      <c r="B4496" s="418">
        <f>IF(A4496=0,0,VLOOKUP(A4496,Tabla_Indices,2,FALSE))</f>
        <v>0</v>
      </c>
      <c r="C4496" s="424"/>
      <c r="D4496" s="425"/>
      <c r="E4496" s="435"/>
      <c r="F4496" s="430"/>
      <c r="G4496" s="432">
        <f t="shared" ref="G4496" si="479">ROUND(E4496*F4496,2)</f>
        <v>0</v>
      </c>
    </row>
    <row r="4497" spans="1:7" ht="16.5" customHeight="1" x14ac:dyDescent="0.2">
      <c r="A4497" s="165"/>
      <c r="B4497" s="160"/>
      <c r="C4497" s="160"/>
      <c r="D4497" s="156"/>
      <c r="E4497" s="157"/>
      <c r="F4497" s="166" t="s">
        <v>1707</v>
      </c>
      <c r="G4497" s="436">
        <f>SUBTOTAL(9,G4495:G4496)</f>
        <v>0</v>
      </c>
    </row>
    <row r="4498" spans="1:7" ht="16.5" customHeight="1" thickBot="1" x14ac:dyDescent="0.25">
      <c r="A4498" s="170"/>
      <c r="B4498" s="171"/>
      <c r="C4498" s="172"/>
      <c r="D4498" s="171"/>
      <c r="E4498" s="173"/>
      <c r="F4498" s="174"/>
      <c r="G4498" s="175"/>
    </row>
    <row r="4499" spans="1:7" ht="16.5" customHeight="1" thickBot="1" x14ac:dyDescent="0.25">
      <c r="A4499" s="202">
        <f>B4432</f>
        <v>60</v>
      </c>
      <c r="B4499" s="201">
        <f>C4432</f>
        <v>0</v>
      </c>
      <c r="C4499" s="225"/>
      <c r="D4499" s="225" t="s">
        <v>38</v>
      </c>
      <c r="E4499" s="226"/>
      <c r="F4499" s="437" t="str">
        <f>CONCATENATE("$/",G4432)</f>
        <v>$/0</v>
      </c>
      <c r="G4499" s="438">
        <f>SUBTOTAL(9,G4455:G4498)</f>
        <v>0</v>
      </c>
    </row>
    <row r="4500" spans="1:7" ht="16.5" customHeight="1" thickTop="1" thickBot="1" x14ac:dyDescent="0.25"/>
    <row r="4501" spans="1:7" ht="16.5" customHeight="1" thickTop="1" x14ac:dyDescent="0.2">
      <c r="A4501" s="613" t="s">
        <v>40</v>
      </c>
      <c r="B4501" s="614"/>
      <c r="C4501" s="614"/>
      <c r="D4501" s="614"/>
      <c r="E4501" s="614"/>
      <c r="F4501" s="614"/>
      <c r="G4501" s="615"/>
    </row>
    <row r="4502" spans="1:7" ht="16.5" customHeight="1" x14ac:dyDescent="0.2">
      <c r="A4502" s="146" t="s">
        <v>819</v>
      </c>
      <c r="B4502" s="147" t="str">
        <f>Comitente</f>
        <v>DIRECCIÓN PROVINCIAL DE VIALIDAD</v>
      </c>
      <c r="C4502" s="148"/>
      <c r="D4502" s="223"/>
      <c r="E4502" s="223"/>
      <c r="F4502" s="150"/>
      <c r="G4502" s="151"/>
    </row>
    <row r="4503" spans="1:7" ht="16.5" customHeight="1" x14ac:dyDescent="0.2">
      <c r="A4503" s="146" t="s">
        <v>820</v>
      </c>
      <c r="B4503" s="147">
        <f>Contratista</f>
        <v>0</v>
      </c>
      <c r="C4503" s="152"/>
      <c r="D4503" s="152"/>
      <c r="E4503" s="152"/>
      <c r="F4503" s="147"/>
      <c r="G4503" s="153"/>
    </row>
    <row r="4504" spans="1:7" ht="16.5" customHeight="1" x14ac:dyDescent="0.2">
      <c r="A4504" s="146" t="s">
        <v>28</v>
      </c>
      <c r="B4504" s="147">
        <f>Obra</f>
        <v>0</v>
      </c>
      <c r="C4504" s="152"/>
      <c r="D4504" s="152"/>
      <c r="E4504" s="152"/>
      <c r="F4504" s="147" t="s">
        <v>41</v>
      </c>
      <c r="G4504" s="153">
        <f>Fecha_Base</f>
        <v>0</v>
      </c>
    </row>
    <row r="4505" spans="1:7" ht="16.5" customHeight="1" x14ac:dyDescent="0.2">
      <c r="A4505" s="154" t="s">
        <v>818</v>
      </c>
      <c r="B4505" s="155">
        <f>Ubicación</f>
        <v>0</v>
      </c>
      <c r="C4505" s="155"/>
      <c r="D4505" s="156"/>
      <c r="E4505" s="157"/>
      <c r="F4505" s="158"/>
      <c r="G4505" s="159"/>
    </row>
    <row r="4506" spans="1:7" ht="16.5" customHeight="1" x14ac:dyDescent="0.2">
      <c r="A4506" s="154" t="s">
        <v>42</v>
      </c>
      <c r="B4506" s="470"/>
      <c r="C4506" s="160" t="str">
        <f>IF(B4506="","",VLOOKUP(B4506,Tabla_CyP,2,FALSE))</f>
        <v/>
      </c>
      <c r="E4506" s="157"/>
      <c r="F4506" s="158"/>
      <c r="G4506" s="159"/>
    </row>
    <row r="4507" spans="1:7" ht="16.5" customHeight="1" x14ac:dyDescent="0.2">
      <c r="A4507" s="154" t="s">
        <v>29</v>
      </c>
      <c r="B4507" s="570">
        <v>61</v>
      </c>
      <c r="C4507" s="160">
        <f>IF(B4507=0,"",VLOOKUP(B4507,Tabla_CyP,2,FALSE))</f>
        <v>0</v>
      </c>
      <c r="D4507" s="156"/>
      <c r="E4507" s="157"/>
      <c r="F4507" s="155" t="s">
        <v>30</v>
      </c>
      <c r="G4507" s="161">
        <f>IF(B4507=0,"",VLOOKUP(B4507,Tabla_CyP,4,FALSE))</f>
        <v>0</v>
      </c>
    </row>
    <row r="4508" spans="1:7" ht="16.5" customHeight="1" x14ac:dyDescent="0.2">
      <c r="A4508" s="154"/>
      <c r="B4508" s="155"/>
      <c r="C4508" s="160"/>
      <c r="D4508" s="156"/>
      <c r="E4508" s="157"/>
      <c r="F4508" s="160"/>
      <c r="G4508" s="162"/>
    </row>
    <row r="4509" spans="1:7" ht="16.5" customHeight="1" x14ac:dyDescent="0.2">
      <c r="A4509" s="412"/>
      <c r="B4509" s="149"/>
      <c r="C4509" s="413" t="s">
        <v>1695</v>
      </c>
      <c r="D4509" s="149"/>
      <c r="E4509" s="149"/>
      <c r="F4509" s="149"/>
      <c r="G4509" s="414"/>
    </row>
    <row r="4510" spans="1:7" ht="16.5" customHeight="1" x14ac:dyDescent="0.2">
      <c r="A4510" s="154"/>
      <c r="B4510" s="215"/>
      <c r="C4510" s="160"/>
      <c r="D4510" s="156"/>
      <c r="E4510" s="157"/>
      <c r="F4510" s="155"/>
      <c r="G4510" s="161"/>
    </row>
    <row r="4511" spans="1:7" ht="16.5" customHeight="1" x14ac:dyDescent="0.2">
      <c r="A4511" s="154"/>
      <c r="B4511" s="215"/>
      <c r="C4511" s="415" t="s">
        <v>1696</v>
      </c>
      <c r="D4511" s="416" t="s">
        <v>32</v>
      </c>
      <c r="E4511" s="416" t="s">
        <v>1697</v>
      </c>
      <c r="F4511" s="416" t="s">
        <v>1698</v>
      </c>
      <c r="G4511" s="417" t="s">
        <v>1699</v>
      </c>
    </row>
    <row r="4512" spans="1:7" ht="16.5" customHeight="1" x14ac:dyDescent="0.2">
      <c r="A4512" s="154"/>
      <c r="B4512" s="215"/>
      <c r="C4512" s="424"/>
      <c r="D4512" s="429"/>
      <c r="E4512" s="467"/>
      <c r="F4512" s="430"/>
      <c r="G4512" s="420">
        <f>ROUND(D4512*F4512,2)</f>
        <v>0</v>
      </c>
    </row>
    <row r="4513" spans="1:7" ht="16.5" customHeight="1" x14ac:dyDescent="0.2">
      <c r="A4513" s="154"/>
      <c r="B4513" s="215"/>
      <c r="C4513" s="424"/>
      <c r="D4513" s="429"/>
      <c r="E4513" s="467"/>
      <c r="F4513" s="430"/>
      <c r="G4513" s="420">
        <f>ROUND(D4513*F4513,2)</f>
        <v>0</v>
      </c>
    </row>
    <row r="4514" spans="1:7" ht="16.5" customHeight="1" x14ac:dyDescent="0.2">
      <c r="A4514" s="154"/>
      <c r="B4514" s="215"/>
      <c r="C4514" s="424"/>
      <c r="D4514" s="429"/>
      <c r="E4514" s="467"/>
      <c r="F4514" s="430"/>
      <c r="G4514" s="420">
        <f>ROUND(D4514*F4514,2)</f>
        <v>0</v>
      </c>
    </row>
    <row r="4515" spans="1:7" ht="16.5" customHeight="1" x14ac:dyDescent="0.2">
      <c r="A4515" s="154"/>
      <c r="B4515" s="215"/>
      <c r="C4515" s="424"/>
      <c r="D4515" s="429"/>
      <c r="E4515" s="467"/>
      <c r="F4515" s="430"/>
      <c r="G4515" s="420">
        <f>ROUND(D4515*F4515,2)</f>
        <v>0</v>
      </c>
    </row>
    <row r="4516" spans="1:7" ht="16.5" customHeight="1" x14ac:dyDescent="0.2">
      <c r="A4516" s="154"/>
      <c r="B4516" s="215"/>
      <c r="C4516" s="424"/>
      <c r="D4516" s="429"/>
      <c r="E4516" s="467"/>
      <c r="F4516" s="430"/>
      <c r="G4516" s="420">
        <f t="shared" ref="G4516:G4521" si="480">ROUND(D4516*F4516,2)</f>
        <v>0</v>
      </c>
    </row>
    <row r="4517" spans="1:7" ht="16.5" customHeight="1" x14ac:dyDescent="0.2">
      <c r="A4517" s="154"/>
      <c r="B4517" s="215"/>
      <c r="C4517" s="424"/>
      <c r="D4517" s="429"/>
      <c r="E4517" s="467"/>
      <c r="F4517" s="430"/>
      <c r="G4517" s="420">
        <f t="shared" si="480"/>
        <v>0</v>
      </c>
    </row>
    <row r="4518" spans="1:7" ht="16.5" customHeight="1" x14ac:dyDescent="0.2">
      <c r="A4518" s="154"/>
      <c r="B4518" s="215"/>
      <c r="C4518" s="424"/>
      <c r="D4518" s="429"/>
      <c r="E4518" s="467"/>
      <c r="F4518" s="430"/>
      <c r="G4518" s="420">
        <f t="shared" si="480"/>
        <v>0</v>
      </c>
    </row>
    <row r="4519" spans="1:7" ht="16.5" customHeight="1" x14ac:dyDescent="0.2">
      <c r="A4519" s="154"/>
      <c r="B4519" s="215"/>
      <c r="C4519" s="424"/>
      <c r="D4519" s="429"/>
      <c r="E4519" s="467"/>
      <c r="F4519" s="430"/>
      <c r="G4519" s="420">
        <f t="shared" si="480"/>
        <v>0</v>
      </c>
    </row>
    <row r="4520" spans="1:7" ht="16.5" customHeight="1" x14ac:dyDescent="0.2">
      <c r="A4520" s="154"/>
      <c r="B4520" s="215"/>
      <c r="C4520" s="424"/>
      <c r="D4520" s="429"/>
      <c r="E4520" s="467"/>
      <c r="F4520" s="430"/>
      <c r="G4520" s="420">
        <f t="shared" si="480"/>
        <v>0</v>
      </c>
    </row>
    <row r="4521" spans="1:7" ht="16.5" customHeight="1" x14ac:dyDescent="0.2">
      <c r="A4521" s="154"/>
      <c r="B4521" s="215"/>
      <c r="C4521" s="424"/>
      <c r="D4521" s="429"/>
      <c r="E4521" s="467"/>
      <c r="F4521" s="430"/>
      <c r="G4521" s="420">
        <f t="shared" si="480"/>
        <v>0</v>
      </c>
    </row>
    <row r="4522" spans="1:7" ht="16.5" customHeight="1" thickBot="1" x14ac:dyDescent="0.25">
      <c r="A4522" s="154"/>
      <c r="B4522" s="215"/>
      <c r="C4522" s="160"/>
      <c r="E4522" s="222"/>
      <c r="F4522" s="155"/>
      <c r="G4522" s="161"/>
    </row>
    <row r="4523" spans="1:7" ht="16.5" customHeight="1" thickBot="1" x14ac:dyDescent="0.25">
      <c r="A4523" s="154"/>
      <c r="C4523" s="421" t="s">
        <v>1700</v>
      </c>
      <c r="E4523" s="222">
        <f>SUMPRODUCT(D4512:D4521,E4512:E4521)</f>
        <v>0</v>
      </c>
      <c r="F4523" s="155" t="s">
        <v>1701</v>
      </c>
      <c r="G4523" s="422">
        <f>SUM(G4512:G4521)</f>
        <v>0</v>
      </c>
    </row>
    <row r="4524" spans="1:7" ht="16.5" customHeight="1" x14ac:dyDescent="0.2">
      <c r="A4524" s="154"/>
      <c r="B4524" s="215"/>
      <c r="C4524" s="421"/>
      <c r="D4524" s="222"/>
      <c r="E4524" s="157"/>
      <c r="F4524" s="155"/>
      <c r="G4524" s="224"/>
    </row>
    <row r="4525" spans="1:7" ht="16.5" customHeight="1" x14ac:dyDescent="0.2">
      <c r="A4525" s="154"/>
      <c r="B4525" s="215"/>
      <c r="C4525" s="155" t="s">
        <v>1702</v>
      </c>
      <c r="D4525" s="425"/>
      <c r="E4525" s="559" t="str">
        <f>CONCATENATE(G4507,"/día")</f>
        <v>0/día</v>
      </c>
      <c r="F4525" s="155"/>
      <c r="G4525" s="161"/>
    </row>
    <row r="4526" spans="1:7" ht="16.5" customHeight="1" x14ac:dyDescent="0.2">
      <c r="A4526" s="154"/>
      <c r="B4526" s="215"/>
      <c r="C4526" s="160"/>
      <c r="D4526" s="156"/>
      <c r="E4526" s="157"/>
      <c r="F4526" s="155"/>
      <c r="G4526" s="161"/>
    </row>
    <row r="4527" spans="1:7" ht="16.5" customHeight="1" x14ac:dyDescent="0.2">
      <c r="A4527" s="603" t="s">
        <v>681</v>
      </c>
      <c r="B4527" s="604"/>
      <c r="C4527" s="605" t="s">
        <v>0</v>
      </c>
      <c r="D4527" s="607" t="s">
        <v>1703</v>
      </c>
      <c r="E4527" s="607" t="s">
        <v>1715</v>
      </c>
      <c r="F4527" s="609" t="s">
        <v>1054</v>
      </c>
      <c r="G4527" s="611" t="s">
        <v>34</v>
      </c>
    </row>
    <row r="4528" spans="1:7" ht="16.5" customHeight="1" x14ac:dyDescent="0.2">
      <c r="A4528" s="163" t="s">
        <v>682</v>
      </c>
      <c r="B4528" s="164" t="s">
        <v>683</v>
      </c>
      <c r="C4528" s="606"/>
      <c r="D4528" s="608"/>
      <c r="E4528" s="608"/>
      <c r="F4528" s="610"/>
      <c r="G4528" s="612"/>
    </row>
    <row r="4529" spans="1:7" ht="16.5" customHeight="1" x14ac:dyDescent="0.2">
      <c r="A4529" s="165"/>
      <c r="B4529" s="160"/>
      <c r="C4529" s="167" t="s">
        <v>1704</v>
      </c>
      <c r="D4529" s="157"/>
      <c r="E4529" s="157"/>
      <c r="F4529" s="160"/>
      <c r="G4529" s="168"/>
    </row>
    <row r="4530" spans="1:7" ht="16.5" customHeight="1" x14ac:dyDescent="0.2">
      <c r="A4530" s="578" t="s">
        <v>1806</v>
      </c>
      <c r="B4530" s="418" t="str">
        <f t="shared" ref="B4530:B4539" si="481">IF(A4530=0,0,VLOOKUP(A4530,Tabla_Indices,2,FALSE))</f>
        <v>Equipo - Amortización de equipo</v>
      </c>
      <c r="C4530" s="424" t="s">
        <v>1821</v>
      </c>
      <c r="D4530" s="579">
        <f>C_Amortización_Equipo</f>
        <v>0</v>
      </c>
      <c r="E4530" s="472"/>
      <c r="F4530" s="468">
        <f>IF(C4530="",0,D4525)</f>
        <v>0</v>
      </c>
      <c r="G4530" s="426">
        <f>IF(F4530=0,0,ROUND(E4530/F4530,2))</f>
        <v>0</v>
      </c>
    </row>
    <row r="4531" spans="1:7" ht="16.5" customHeight="1" x14ac:dyDescent="0.2">
      <c r="A4531" s="578" t="s">
        <v>1806</v>
      </c>
      <c r="B4531" s="418" t="str">
        <f t="shared" si="481"/>
        <v>Equipo - Amortización de equipo</v>
      </c>
      <c r="C4531" s="424" t="s">
        <v>1811</v>
      </c>
      <c r="D4531" s="579">
        <f>C_Interés_Equipo</f>
        <v>0</v>
      </c>
      <c r="E4531" s="472"/>
      <c r="F4531" s="468">
        <f>IF(C4531="",0,D4525)</f>
        <v>0</v>
      </c>
      <c r="G4531" s="426">
        <f t="shared" ref="G4531:G4539" si="482">IF(F4531=0,0,ROUND(E4531/F4531,2))</f>
        <v>0</v>
      </c>
    </row>
    <row r="4532" spans="1:7" ht="16.5" customHeight="1" x14ac:dyDescent="0.2">
      <c r="A4532" s="578" t="s">
        <v>1807</v>
      </c>
      <c r="B4532" s="418" t="str">
        <f t="shared" si="481"/>
        <v xml:space="preserve">Accesorios y repuestos para máquinas de uso especial                 </v>
      </c>
      <c r="C4532" s="428" t="s">
        <v>1721</v>
      </c>
      <c r="D4532" s="579">
        <f>C_Reparaciones_Repuestos_Equipos</f>
        <v>0</v>
      </c>
      <c r="E4532" s="472"/>
      <c r="F4532" s="468">
        <f>IF(C4532="",0,D4525)</f>
        <v>0</v>
      </c>
      <c r="G4532" s="426">
        <f t="shared" si="482"/>
        <v>0</v>
      </c>
    </row>
    <row r="4533" spans="1:7" ht="16.5" customHeight="1" x14ac:dyDescent="0.2">
      <c r="A4533" s="578" t="s">
        <v>1809</v>
      </c>
      <c r="B4533" s="418" t="str">
        <f t="shared" si="481"/>
        <v xml:space="preserve">Gas oil                                                                </v>
      </c>
      <c r="C4533" s="428" t="s">
        <v>982</v>
      </c>
      <c r="D4533" s="579">
        <f>C_Combustible_Equipos</f>
        <v>0</v>
      </c>
      <c r="E4533" s="472"/>
      <c r="F4533" s="468">
        <f>IF(C4533="",0,D4525)</f>
        <v>0</v>
      </c>
      <c r="G4533" s="426">
        <f t="shared" si="482"/>
        <v>0</v>
      </c>
    </row>
    <row r="4534" spans="1:7" ht="16.5" customHeight="1" x14ac:dyDescent="0.2">
      <c r="A4534" s="578" t="s">
        <v>1810</v>
      </c>
      <c r="B4534" s="418" t="str">
        <f t="shared" si="481"/>
        <v xml:space="preserve">Aceites lubricantes                                                    </v>
      </c>
      <c r="C4534" s="428" t="s">
        <v>1808</v>
      </c>
      <c r="D4534" s="579">
        <f>C_Lubricantes_Equipos</f>
        <v>0</v>
      </c>
      <c r="E4534" s="472"/>
      <c r="F4534" s="468">
        <f>IF(C4534="",0,D4525)</f>
        <v>0</v>
      </c>
      <c r="G4534" s="426">
        <f t="shared" si="482"/>
        <v>0</v>
      </c>
    </row>
    <row r="4535" spans="1:7" ht="16.5" customHeight="1" x14ac:dyDescent="0.2">
      <c r="A4535" s="578"/>
      <c r="B4535" s="418">
        <f t="shared" si="481"/>
        <v>0</v>
      </c>
      <c r="C4535" s="428"/>
      <c r="D4535" s="471"/>
      <c r="E4535" s="430"/>
      <c r="F4535" s="468">
        <f>IF(C4535="",0,D4525)</f>
        <v>0</v>
      </c>
      <c r="G4535" s="426">
        <f t="shared" si="482"/>
        <v>0</v>
      </c>
    </row>
    <row r="4536" spans="1:7" ht="16.5" customHeight="1" x14ac:dyDescent="0.2">
      <c r="A4536" s="578"/>
      <c r="B4536" s="418">
        <f t="shared" si="481"/>
        <v>0</v>
      </c>
      <c r="C4536" s="428"/>
      <c r="D4536" s="425"/>
      <c r="E4536" s="471"/>
      <c r="F4536" s="468">
        <f>IF(C4536="",0,D4525)</f>
        <v>0</v>
      </c>
      <c r="G4536" s="426">
        <f t="shared" si="482"/>
        <v>0</v>
      </c>
    </row>
    <row r="4537" spans="1:7" ht="16.5" customHeight="1" x14ac:dyDescent="0.2">
      <c r="A4537" s="578"/>
      <c r="B4537" s="418">
        <f t="shared" si="481"/>
        <v>0</v>
      </c>
      <c r="C4537" s="428"/>
      <c r="D4537" s="425"/>
      <c r="E4537" s="471"/>
      <c r="F4537" s="468">
        <f>IF(C4537="",0,D4525)</f>
        <v>0</v>
      </c>
      <c r="G4537" s="426">
        <f t="shared" si="482"/>
        <v>0</v>
      </c>
    </row>
    <row r="4538" spans="1:7" ht="16.5" customHeight="1" x14ac:dyDescent="0.2">
      <c r="A4538" s="578"/>
      <c r="B4538" s="418">
        <f t="shared" si="481"/>
        <v>0</v>
      </c>
      <c r="C4538" s="428"/>
      <c r="D4538" s="425"/>
      <c r="E4538" s="429"/>
      <c r="F4538" s="468">
        <f>IF(C4538="",0,D4525)</f>
        <v>0</v>
      </c>
      <c r="G4538" s="426">
        <f t="shared" si="482"/>
        <v>0</v>
      </c>
    </row>
    <row r="4539" spans="1:7" ht="16.5" customHeight="1" x14ac:dyDescent="0.2">
      <c r="A4539" s="578"/>
      <c r="B4539" s="418">
        <f t="shared" si="481"/>
        <v>0</v>
      </c>
      <c r="C4539" s="424"/>
      <c r="D4539" s="425"/>
      <c r="E4539" s="429"/>
      <c r="F4539" s="468">
        <f>IF(C4539="",0,D4525)</f>
        <v>0</v>
      </c>
      <c r="G4539" s="426">
        <f t="shared" si="482"/>
        <v>0</v>
      </c>
    </row>
    <row r="4540" spans="1:7" ht="16.5" customHeight="1" x14ac:dyDescent="0.2">
      <c r="A4540" s="169"/>
      <c r="B4540" s="156"/>
      <c r="C4540" s="160"/>
      <c r="D4540" s="156"/>
      <c r="E4540" s="157"/>
      <c r="F4540" s="166" t="s">
        <v>35</v>
      </c>
      <c r="G4540" s="431">
        <f>SUBTOTAL(9,G4530:G4539)</f>
        <v>0</v>
      </c>
    </row>
    <row r="4541" spans="1:7" ht="16.5" customHeight="1" x14ac:dyDescent="0.2">
      <c r="A4541" s="165"/>
      <c r="B4541" s="160"/>
      <c r="C4541" s="167" t="s">
        <v>821</v>
      </c>
      <c r="D4541" s="156"/>
      <c r="E4541" s="157"/>
      <c r="F4541" s="158"/>
      <c r="G4541" s="168"/>
    </row>
    <row r="4542" spans="1:7" ht="16.5" customHeight="1" x14ac:dyDescent="0.2">
      <c r="A4542" s="603" t="s">
        <v>681</v>
      </c>
      <c r="B4542" s="604"/>
      <c r="C4542" s="605" t="s">
        <v>0</v>
      </c>
      <c r="D4542" s="607" t="s">
        <v>32</v>
      </c>
      <c r="E4542" s="607" t="s">
        <v>1715</v>
      </c>
      <c r="F4542" s="609" t="s">
        <v>1054</v>
      </c>
      <c r="G4542" s="611" t="s">
        <v>34</v>
      </c>
    </row>
    <row r="4543" spans="1:7" ht="16.5" customHeight="1" x14ac:dyDescent="0.2">
      <c r="A4543" s="163" t="s">
        <v>682</v>
      </c>
      <c r="B4543" s="164" t="s">
        <v>683</v>
      </c>
      <c r="C4543" s="606"/>
      <c r="D4543" s="608"/>
      <c r="E4543" s="608"/>
      <c r="F4543" s="610"/>
      <c r="G4543" s="612"/>
    </row>
    <row r="4544" spans="1:7" ht="16.5" customHeight="1" x14ac:dyDescent="0.2">
      <c r="A4544" s="423" t="s">
        <v>1822</v>
      </c>
      <c r="B4544" s="418" t="str">
        <f t="shared" ref="B4544:B4550" si="483">IF(A4544=0,0,VLOOKUP(A4544,Tabla_Indices,2,FALSE))</f>
        <v>Oficial Especializado</v>
      </c>
      <c r="C4544" s="427" t="s">
        <v>1723</v>
      </c>
      <c r="D4544" s="425"/>
      <c r="E4544" s="429"/>
      <c r="F4544" s="419">
        <f>D4525</f>
        <v>0</v>
      </c>
      <c r="G4544" s="432">
        <f>IF(F4544=0,0,ROUND(D4544*E4544/F4544,2))</f>
        <v>0</v>
      </c>
    </row>
    <row r="4545" spans="1:7" ht="16.5" customHeight="1" x14ac:dyDescent="0.2">
      <c r="A4545" s="423" t="s">
        <v>1823</v>
      </c>
      <c r="B4545" s="418" t="str">
        <f t="shared" si="483"/>
        <v xml:space="preserve">Oficial </v>
      </c>
      <c r="C4545" s="424" t="s">
        <v>1724</v>
      </c>
      <c r="D4545" s="425"/>
      <c r="E4545" s="429"/>
      <c r="F4545" s="419">
        <f>D4525</f>
        <v>0</v>
      </c>
      <c r="G4545" s="432">
        <f t="shared" ref="G4545:G4550" si="484">IF(F4545=0,0,ROUND(D4545*E4545/F4545,2))</f>
        <v>0</v>
      </c>
    </row>
    <row r="4546" spans="1:7" ht="16.5" customHeight="1" x14ac:dyDescent="0.2">
      <c r="A4546" s="423" t="s">
        <v>1824</v>
      </c>
      <c r="B4546" s="418" t="str">
        <f t="shared" si="483"/>
        <v>Ayudante</v>
      </c>
      <c r="C4546" s="424" t="s">
        <v>1725</v>
      </c>
      <c r="D4546" s="425"/>
      <c r="E4546" s="429"/>
      <c r="F4546" s="419">
        <f>D4525</f>
        <v>0</v>
      </c>
      <c r="G4546" s="432">
        <f t="shared" si="484"/>
        <v>0</v>
      </c>
    </row>
    <row r="4547" spans="1:7" ht="16.5" customHeight="1" x14ac:dyDescent="0.2">
      <c r="A4547" s="423" t="s">
        <v>1824</v>
      </c>
      <c r="B4547" s="418" t="str">
        <f t="shared" si="483"/>
        <v>Ayudante</v>
      </c>
      <c r="C4547" s="424" t="s">
        <v>825</v>
      </c>
      <c r="D4547" s="425"/>
      <c r="E4547" s="429"/>
      <c r="F4547" s="419">
        <f>D4525</f>
        <v>0</v>
      </c>
      <c r="G4547" s="432">
        <f t="shared" si="484"/>
        <v>0</v>
      </c>
    </row>
    <row r="4548" spans="1:7" ht="16.5" customHeight="1" x14ac:dyDescent="0.2">
      <c r="A4548" s="423"/>
      <c r="B4548" s="418">
        <f t="shared" si="483"/>
        <v>0</v>
      </c>
      <c r="C4548" s="424"/>
      <c r="D4548" s="425"/>
      <c r="E4548" s="429"/>
      <c r="F4548" s="419"/>
      <c r="G4548" s="432">
        <f t="shared" si="484"/>
        <v>0</v>
      </c>
    </row>
    <row r="4549" spans="1:7" ht="16.5" customHeight="1" x14ac:dyDescent="0.2">
      <c r="A4549" s="423" t="s">
        <v>1825</v>
      </c>
      <c r="B4549" s="418" t="str">
        <f t="shared" si="483"/>
        <v>Sereno</v>
      </c>
      <c r="C4549" s="424" t="s">
        <v>1726</v>
      </c>
      <c r="D4549" s="433"/>
      <c r="E4549" s="571"/>
      <c r="F4549" s="419">
        <f>D4525</f>
        <v>0</v>
      </c>
      <c r="G4549" s="432">
        <f t="shared" si="484"/>
        <v>0</v>
      </c>
    </row>
    <row r="4550" spans="1:7" ht="16.5" customHeight="1" x14ac:dyDescent="0.2">
      <c r="A4550" s="423"/>
      <c r="B4550" s="418">
        <f t="shared" si="483"/>
        <v>0</v>
      </c>
      <c r="C4550" s="418"/>
      <c r="D4550" s="469"/>
      <c r="E4550" s="419"/>
      <c r="F4550" s="419">
        <f>D4525</f>
        <v>0</v>
      </c>
      <c r="G4550" s="432">
        <f t="shared" si="484"/>
        <v>0</v>
      </c>
    </row>
    <row r="4551" spans="1:7" ht="16.5" customHeight="1" x14ac:dyDescent="0.2">
      <c r="A4551" s="169"/>
      <c r="B4551" s="156"/>
      <c r="C4551" s="160"/>
      <c r="D4551" s="156"/>
      <c r="E4551" s="157"/>
      <c r="F4551" s="166" t="s">
        <v>36</v>
      </c>
      <c r="G4551" s="434">
        <f>SUBTOTAL(9,G4544:G4550)</f>
        <v>0</v>
      </c>
    </row>
    <row r="4552" spans="1:7" ht="16.5" customHeight="1" x14ac:dyDescent="0.2">
      <c r="A4552" s="165"/>
      <c r="B4552" s="160"/>
      <c r="C4552" s="167" t="s">
        <v>1705</v>
      </c>
      <c r="D4552" s="156"/>
      <c r="E4552" s="157"/>
      <c r="F4552" s="158"/>
      <c r="G4552" s="168"/>
    </row>
    <row r="4553" spans="1:7" ht="16.5" customHeight="1" x14ac:dyDescent="0.2">
      <c r="A4553" s="603" t="s">
        <v>681</v>
      </c>
      <c r="B4553" s="604"/>
      <c r="C4553" s="605" t="s">
        <v>0</v>
      </c>
      <c r="D4553" s="605" t="s">
        <v>31</v>
      </c>
      <c r="E4553" s="607" t="s">
        <v>32</v>
      </c>
      <c r="F4553" s="609" t="s">
        <v>33</v>
      </c>
      <c r="G4553" s="611" t="s">
        <v>34</v>
      </c>
    </row>
    <row r="4554" spans="1:7" ht="16.5" customHeight="1" x14ac:dyDescent="0.2">
      <c r="A4554" s="163" t="s">
        <v>682</v>
      </c>
      <c r="B4554" s="164" t="s">
        <v>683</v>
      </c>
      <c r="C4554" s="606"/>
      <c r="D4554" s="606"/>
      <c r="E4554" s="608"/>
      <c r="F4554" s="610"/>
      <c r="G4554" s="612"/>
    </row>
    <row r="4555" spans="1:7" ht="16.5" customHeight="1" x14ac:dyDescent="0.2">
      <c r="A4555" s="423"/>
      <c r="B4555" s="418">
        <f t="shared" ref="B4555:B4565" si="485">IF(A4555=0,0,VLOOKUP(A4555,Tabla_Indices,2,FALSE))</f>
        <v>0</v>
      </c>
      <c r="C4555" s="424"/>
      <c r="D4555" s="425"/>
      <c r="E4555" s="429"/>
      <c r="F4555" s="430"/>
      <c r="G4555" s="432">
        <f>ROUND(E4555*F4555,2)</f>
        <v>0</v>
      </c>
    </row>
    <row r="4556" spans="1:7" ht="16.5" customHeight="1" x14ac:dyDescent="0.2">
      <c r="A4556" s="423"/>
      <c r="B4556" s="418">
        <f t="shared" si="485"/>
        <v>0</v>
      </c>
      <c r="C4556" s="424"/>
      <c r="D4556" s="425"/>
      <c r="E4556" s="429"/>
      <c r="F4556" s="430"/>
      <c r="G4556" s="432">
        <f t="shared" ref="G4556:G4565" si="486">ROUND(E4556*F4556,2)</f>
        <v>0</v>
      </c>
    </row>
    <row r="4557" spans="1:7" ht="16.5" customHeight="1" x14ac:dyDescent="0.2">
      <c r="A4557" s="423"/>
      <c r="B4557" s="418">
        <f t="shared" si="485"/>
        <v>0</v>
      </c>
      <c r="C4557" s="424"/>
      <c r="D4557" s="425"/>
      <c r="E4557" s="429"/>
      <c r="F4557" s="430"/>
      <c r="G4557" s="432">
        <f t="shared" si="486"/>
        <v>0</v>
      </c>
    </row>
    <row r="4558" spans="1:7" ht="16.5" customHeight="1" x14ac:dyDescent="0.2">
      <c r="A4558" s="423"/>
      <c r="B4558" s="418">
        <f t="shared" si="485"/>
        <v>0</v>
      </c>
      <c r="C4558" s="424"/>
      <c r="D4558" s="425"/>
      <c r="E4558" s="429"/>
      <c r="F4558" s="430"/>
      <c r="G4558" s="432">
        <f t="shared" si="486"/>
        <v>0</v>
      </c>
    </row>
    <row r="4559" spans="1:7" ht="16.5" customHeight="1" x14ac:dyDescent="0.2">
      <c r="A4559" s="423"/>
      <c r="B4559" s="418">
        <f t="shared" si="485"/>
        <v>0</v>
      </c>
      <c r="C4559" s="424"/>
      <c r="D4559" s="425"/>
      <c r="E4559" s="429"/>
      <c r="F4559" s="430"/>
      <c r="G4559" s="432">
        <f t="shared" si="486"/>
        <v>0</v>
      </c>
    </row>
    <row r="4560" spans="1:7" ht="16.5" customHeight="1" x14ac:dyDescent="0.2">
      <c r="A4560" s="423"/>
      <c r="B4560" s="418">
        <f t="shared" si="485"/>
        <v>0</v>
      </c>
      <c r="C4560" s="424"/>
      <c r="D4560" s="425"/>
      <c r="E4560" s="435"/>
      <c r="F4560" s="430"/>
      <c r="G4560" s="432">
        <f t="shared" si="486"/>
        <v>0</v>
      </c>
    </row>
    <row r="4561" spans="1:7" ht="16.5" customHeight="1" x14ac:dyDescent="0.2">
      <c r="A4561" s="423"/>
      <c r="B4561" s="418">
        <f t="shared" si="485"/>
        <v>0</v>
      </c>
      <c r="C4561" s="424"/>
      <c r="D4561" s="425"/>
      <c r="E4561" s="429"/>
      <c r="F4561" s="430"/>
      <c r="G4561" s="432">
        <f t="shared" si="486"/>
        <v>0</v>
      </c>
    </row>
    <row r="4562" spans="1:7" ht="16.5" customHeight="1" x14ac:dyDescent="0.2">
      <c r="A4562" s="423"/>
      <c r="B4562" s="418">
        <f t="shared" si="485"/>
        <v>0</v>
      </c>
      <c r="C4562" s="424"/>
      <c r="D4562" s="425"/>
      <c r="E4562" s="429"/>
      <c r="F4562" s="430"/>
      <c r="G4562" s="432">
        <f t="shared" si="486"/>
        <v>0</v>
      </c>
    </row>
    <row r="4563" spans="1:7" ht="16.5" customHeight="1" x14ac:dyDescent="0.2">
      <c r="A4563" s="423"/>
      <c r="B4563" s="418">
        <f t="shared" si="485"/>
        <v>0</v>
      </c>
      <c r="C4563" s="424"/>
      <c r="D4563" s="425"/>
      <c r="E4563" s="429"/>
      <c r="F4563" s="430"/>
      <c r="G4563" s="432">
        <f t="shared" si="486"/>
        <v>0</v>
      </c>
    </row>
    <row r="4564" spans="1:7" ht="16.5" customHeight="1" x14ac:dyDescent="0.2">
      <c r="A4564" s="423"/>
      <c r="B4564" s="418">
        <f t="shared" si="485"/>
        <v>0</v>
      </c>
      <c r="C4564" s="424"/>
      <c r="D4564" s="425"/>
      <c r="E4564" s="429"/>
      <c r="F4564" s="430"/>
      <c r="G4564" s="432">
        <f t="shared" si="486"/>
        <v>0</v>
      </c>
    </row>
    <row r="4565" spans="1:7" ht="16.5" customHeight="1" x14ac:dyDescent="0.2">
      <c r="A4565" s="423"/>
      <c r="B4565" s="418">
        <f t="shared" si="485"/>
        <v>0</v>
      </c>
      <c r="C4565" s="424"/>
      <c r="D4565" s="425"/>
      <c r="E4565" s="429"/>
      <c r="F4565" s="430"/>
      <c r="G4565" s="432">
        <f t="shared" si="486"/>
        <v>0</v>
      </c>
    </row>
    <row r="4566" spans="1:7" ht="16.5" customHeight="1" x14ac:dyDescent="0.2">
      <c r="A4566" s="165"/>
      <c r="B4566" s="160"/>
      <c r="C4566" s="160"/>
      <c r="D4566" s="156"/>
      <c r="E4566" s="157"/>
      <c r="F4566" s="166" t="s">
        <v>37</v>
      </c>
      <c r="G4566" s="436">
        <f>SUBTOTAL(9,G4555:G4565)</f>
        <v>0</v>
      </c>
    </row>
    <row r="4567" spans="1:7" ht="16.5" customHeight="1" x14ac:dyDescent="0.2">
      <c r="A4567" s="165"/>
      <c r="B4567" s="160"/>
      <c r="C4567" s="167" t="s">
        <v>1706</v>
      </c>
      <c r="D4567" s="156"/>
      <c r="E4567" s="157"/>
      <c r="F4567" s="158"/>
      <c r="G4567" s="168"/>
    </row>
    <row r="4568" spans="1:7" ht="16.5" customHeight="1" x14ac:dyDescent="0.2">
      <c r="A4568" s="603" t="s">
        <v>681</v>
      </c>
      <c r="B4568" s="604"/>
      <c r="C4568" s="605" t="s">
        <v>0</v>
      </c>
      <c r="D4568" s="605" t="s">
        <v>31</v>
      </c>
      <c r="E4568" s="607" t="s">
        <v>32</v>
      </c>
      <c r="F4568" s="609" t="s">
        <v>33</v>
      </c>
      <c r="G4568" s="611" t="s">
        <v>34</v>
      </c>
    </row>
    <row r="4569" spans="1:7" ht="16.5" customHeight="1" x14ac:dyDescent="0.2">
      <c r="A4569" s="163" t="s">
        <v>682</v>
      </c>
      <c r="B4569" s="164" t="s">
        <v>683</v>
      </c>
      <c r="C4569" s="606"/>
      <c r="D4569" s="606"/>
      <c r="E4569" s="608"/>
      <c r="F4569" s="610"/>
      <c r="G4569" s="612"/>
    </row>
    <row r="4570" spans="1:7" ht="16.5" customHeight="1" x14ac:dyDescent="0.2">
      <c r="A4570" s="423"/>
      <c r="B4570" s="418">
        <f>IF(A4570=0,0,VLOOKUP(A4570,Tabla_Indices,2,FALSE))</f>
        <v>0</v>
      </c>
      <c r="C4570" s="424"/>
      <c r="D4570" s="425"/>
      <c r="E4570" s="429"/>
      <c r="F4570" s="430"/>
      <c r="G4570" s="432">
        <f>ROUND(E4570*F4570,2)</f>
        <v>0</v>
      </c>
    </row>
    <row r="4571" spans="1:7" ht="16.5" customHeight="1" x14ac:dyDescent="0.2">
      <c r="A4571" s="423"/>
      <c r="B4571" s="418">
        <f>IF(A4571=0,0,VLOOKUP(A4571,Tabla_Indices,2,FALSE))</f>
        <v>0</v>
      </c>
      <c r="C4571" s="424"/>
      <c r="D4571" s="425"/>
      <c r="E4571" s="435"/>
      <c r="F4571" s="430"/>
      <c r="G4571" s="432">
        <f t="shared" ref="G4571" si="487">ROUND(E4571*F4571,2)</f>
        <v>0</v>
      </c>
    </row>
    <row r="4572" spans="1:7" ht="16.5" customHeight="1" x14ac:dyDescent="0.2">
      <c r="A4572" s="165"/>
      <c r="B4572" s="160"/>
      <c r="C4572" s="160"/>
      <c r="D4572" s="156"/>
      <c r="E4572" s="157"/>
      <c r="F4572" s="166" t="s">
        <v>1707</v>
      </c>
      <c r="G4572" s="436">
        <f>SUBTOTAL(9,G4570:G4571)</f>
        <v>0</v>
      </c>
    </row>
    <row r="4573" spans="1:7" ht="16.5" customHeight="1" thickBot="1" x14ac:dyDescent="0.25">
      <c r="A4573" s="170"/>
      <c r="B4573" s="171"/>
      <c r="C4573" s="172"/>
      <c r="D4573" s="171"/>
      <c r="E4573" s="173"/>
      <c r="F4573" s="174"/>
      <c r="G4573" s="175"/>
    </row>
    <row r="4574" spans="1:7" ht="16.5" customHeight="1" thickBot="1" x14ac:dyDescent="0.25">
      <c r="A4574" s="202">
        <f>B4507</f>
        <v>61</v>
      </c>
      <c r="B4574" s="201">
        <f>C4507</f>
        <v>0</v>
      </c>
      <c r="C4574" s="225"/>
      <c r="D4574" s="225" t="s">
        <v>38</v>
      </c>
      <c r="E4574" s="226"/>
      <c r="F4574" s="437" t="str">
        <f>CONCATENATE("$/",G4507)</f>
        <v>$/0</v>
      </c>
      <c r="G4574" s="438">
        <f>SUBTOTAL(9,G4530:G4573)</f>
        <v>0</v>
      </c>
    </row>
    <row r="4575" spans="1:7" ht="16.5" customHeight="1" thickTop="1" thickBot="1" x14ac:dyDescent="0.25"/>
    <row r="4576" spans="1:7" ht="16.5" customHeight="1" thickTop="1" x14ac:dyDescent="0.2">
      <c r="A4576" s="613" t="s">
        <v>40</v>
      </c>
      <c r="B4576" s="614"/>
      <c r="C4576" s="614"/>
      <c r="D4576" s="614"/>
      <c r="E4576" s="614"/>
      <c r="F4576" s="614"/>
      <c r="G4576" s="615"/>
    </row>
    <row r="4577" spans="1:7" ht="16.5" customHeight="1" x14ac:dyDescent="0.2">
      <c r="A4577" s="146" t="s">
        <v>819</v>
      </c>
      <c r="B4577" s="147" t="str">
        <f>Comitente</f>
        <v>DIRECCIÓN PROVINCIAL DE VIALIDAD</v>
      </c>
      <c r="C4577" s="148"/>
      <c r="D4577" s="223"/>
      <c r="E4577" s="223"/>
      <c r="F4577" s="150"/>
      <c r="G4577" s="151"/>
    </row>
    <row r="4578" spans="1:7" ht="16.5" customHeight="1" x14ac:dyDescent="0.2">
      <c r="A4578" s="146" t="s">
        <v>820</v>
      </c>
      <c r="B4578" s="147">
        <f>Contratista</f>
        <v>0</v>
      </c>
      <c r="C4578" s="152"/>
      <c r="D4578" s="152"/>
      <c r="E4578" s="152"/>
      <c r="F4578" s="147"/>
      <c r="G4578" s="153"/>
    </row>
    <row r="4579" spans="1:7" ht="16.5" customHeight="1" x14ac:dyDescent="0.2">
      <c r="A4579" s="146" t="s">
        <v>28</v>
      </c>
      <c r="B4579" s="147">
        <f>Obra</f>
        <v>0</v>
      </c>
      <c r="C4579" s="152"/>
      <c r="D4579" s="152"/>
      <c r="E4579" s="152"/>
      <c r="F4579" s="147" t="s">
        <v>41</v>
      </c>
      <c r="G4579" s="153">
        <f>Fecha_Base</f>
        <v>0</v>
      </c>
    </row>
    <row r="4580" spans="1:7" ht="16.5" customHeight="1" x14ac:dyDescent="0.2">
      <c r="A4580" s="154" t="s">
        <v>818</v>
      </c>
      <c r="B4580" s="155">
        <f>Ubicación</f>
        <v>0</v>
      </c>
      <c r="C4580" s="155"/>
      <c r="D4580" s="156"/>
      <c r="E4580" s="157"/>
      <c r="F4580" s="158"/>
      <c r="G4580" s="159"/>
    </row>
    <row r="4581" spans="1:7" ht="16.5" customHeight="1" x14ac:dyDescent="0.2">
      <c r="A4581" s="154" t="s">
        <v>42</v>
      </c>
      <c r="B4581" s="470"/>
      <c r="C4581" s="160" t="str">
        <f>IF(B4581="","",VLOOKUP(B4581,Tabla_CyP,2,FALSE))</f>
        <v/>
      </c>
      <c r="E4581" s="157"/>
      <c r="F4581" s="158"/>
      <c r="G4581" s="159"/>
    </row>
    <row r="4582" spans="1:7" ht="16.5" customHeight="1" x14ac:dyDescent="0.2">
      <c r="A4582" s="154" t="s">
        <v>29</v>
      </c>
      <c r="B4582" s="570">
        <v>62</v>
      </c>
      <c r="C4582" s="160">
        <f>IF(B4582=0,"",VLOOKUP(B4582,Tabla_CyP,2,FALSE))</f>
        <v>0</v>
      </c>
      <c r="D4582" s="156"/>
      <c r="E4582" s="157"/>
      <c r="F4582" s="155" t="s">
        <v>30</v>
      </c>
      <c r="G4582" s="161">
        <f>IF(B4582=0,"",VLOOKUP(B4582,Tabla_CyP,4,FALSE))</f>
        <v>0</v>
      </c>
    </row>
    <row r="4583" spans="1:7" ht="16.5" customHeight="1" x14ac:dyDescent="0.2">
      <c r="A4583" s="154"/>
      <c r="B4583" s="155"/>
      <c r="C4583" s="160"/>
      <c r="D4583" s="156"/>
      <c r="E4583" s="157"/>
      <c r="F4583" s="160"/>
      <c r="G4583" s="162"/>
    </row>
    <row r="4584" spans="1:7" ht="16.5" customHeight="1" x14ac:dyDescent="0.2">
      <c r="A4584" s="412"/>
      <c r="B4584" s="149"/>
      <c r="C4584" s="413" t="s">
        <v>1695</v>
      </c>
      <c r="D4584" s="149"/>
      <c r="E4584" s="149"/>
      <c r="F4584" s="149"/>
      <c r="G4584" s="414"/>
    </row>
    <row r="4585" spans="1:7" ht="16.5" customHeight="1" x14ac:dyDescent="0.2">
      <c r="A4585" s="154"/>
      <c r="B4585" s="215"/>
      <c r="C4585" s="160"/>
      <c r="D4585" s="156"/>
      <c r="E4585" s="157"/>
      <c r="F4585" s="155"/>
      <c r="G4585" s="161"/>
    </row>
    <row r="4586" spans="1:7" ht="16.5" customHeight="1" x14ac:dyDescent="0.2">
      <c r="A4586" s="154"/>
      <c r="B4586" s="215"/>
      <c r="C4586" s="415" t="s">
        <v>1696</v>
      </c>
      <c r="D4586" s="416" t="s">
        <v>32</v>
      </c>
      <c r="E4586" s="416" t="s">
        <v>1697</v>
      </c>
      <c r="F4586" s="416" t="s">
        <v>1698</v>
      </c>
      <c r="G4586" s="417" t="s">
        <v>1699</v>
      </c>
    </row>
    <row r="4587" spans="1:7" ht="16.5" customHeight="1" x14ac:dyDescent="0.2">
      <c r="A4587" s="154"/>
      <c r="B4587" s="215"/>
      <c r="C4587" s="424"/>
      <c r="D4587" s="429"/>
      <c r="E4587" s="467"/>
      <c r="F4587" s="430"/>
      <c r="G4587" s="420">
        <f>ROUND(D4587*F4587,2)</f>
        <v>0</v>
      </c>
    </row>
    <row r="4588" spans="1:7" ht="16.5" customHeight="1" x14ac:dyDescent="0.2">
      <c r="A4588" s="154"/>
      <c r="B4588" s="215"/>
      <c r="C4588" s="424"/>
      <c r="D4588" s="429"/>
      <c r="E4588" s="467"/>
      <c r="F4588" s="430"/>
      <c r="G4588" s="420">
        <f>ROUND(D4588*F4588,2)</f>
        <v>0</v>
      </c>
    </row>
    <row r="4589" spans="1:7" ht="16.5" customHeight="1" x14ac:dyDescent="0.2">
      <c r="A4589" s="154"/>
      <c r="B4589" s="215"/>
      <c r="C4589" s="424"/>
      <c r="D4589" s="429"/>
      <c r="E4589" s="467"/>
      <c r="F4589" s="430"/>
      <c r="G4589" s="420">
        <f>ROUND(D4589*F4589,2)</f>
        <v>0</v>
      </c>
    </row>
    <row r="4590" spans="1:7" ht="16.5" customHeight="1" x14ac:dyDescent="0.2">
      <c r="A4590" s="154"/>
      <c r="B4590" s="215"/>
      <c r="C4590" s="424"/>
      <c r="D4590" s="429"/>
      <c r="E4590" s="467"/>
      <c r="F4590" s="430"/>
      <c r="G4590" s="420">
        <f>ROUND(D4590*F4590,2)</f>
        <v>0</v>
      </c>
    </row>
    <row r="4591" spans="1:7" ht="16.5" customHeight="1" x14ac:dyDescent="0.2">
      <c r="A4591" s="154"/>
      <c r="B4591" s="215"/>
      <c r="C4591" s="424"/>
      <c r="D4591" s="429"/>
      <c r="E4591" s="467"/>
      <c r="F4591" s="430"/>
      <c r="G4591" s="420">
        <f t="shared" ref="G4591:G4596" si="488">ROUND(D4591*F4591,2)</f>
        <v>0</v>
      </c>
    </row>
    <row r="4592" spans="1:7" ht="16.5" customHeight="1" x14ac:dyDescent="0.2">
      <c r="A4592" s="154"/>
      <c r="B4592" s="215"/>
      <c r="C4592" s="424"/>
      <c r="D4592" s="429"/>
      <c r="E4592" s="467"/>
      <c r="F4592" s="430"/>
      <c r="G4592" s="420">
        <f t="shared" si="488"/>
        <v>0</v>
      </c>
    </row>
    <row r="4593" spans="1:7" ht="16.5" customHeight="1" x14ac:dyDescent="0.2">
      <c r="A4593" s="154"/>
      <c r="B4593" s="215"/>
      <c r="C4593" s="424"/>
      <c r="D4593" s="429"/>
      <c r="E4593" s="467"/>
      <c r="F4593" s="430"/>
      <c r="G4593" s="420">
        <f t="shared" si="488"/>
        <v>0</v>
      </c>
    </row>
    <row r="4594" spans="1:7" ht="16.5" customHeight="1" x14ac:dyDescent="0.2">
      <c r="A4594" s="154"/>
      <c r="B4594" s="215"/>
      <c r="C4594" s="424"/>
      <c r="D4594" s="429"/>
      <c r="E4594" s="467"/>
      <c r="F4594" s="430"/>
      <c r="G4594" s="420">
        <f t="shared" si="488"/>
        <v>0</v>
      </c>
    </row>
    <row r="4595" spans="1:7" ht="16.5" customHeight="1" x14ac:dyDescent="0.2">
      <c r="A4595" s="154"/>
      <c r="B4595" s="215"/>
      <c r="C4595" s="424"/>
      <c r="D4595" s="429"/>
      <c r="E4595" s="467"/>
      <c r="F4595" s="430"/>
      <c r="G4595" s="420">
        <f t="shared" si="488"/>
        <v>0</v>
      </c>
    </row>
    <row r="4596" spans="1:7" ht="16.5" customHeight="1" x14ac:dyDescent="0.2">
      <c r="A4596" s="154"/>
      <c r="B4596" s="215"/>
      <c r="C4596" s="424"/>
      <c r="D4596" s="429"/>
      <c r="E4596" s="467"/>
      <c r="F4596" s="430"/>
      <c r="G4596" s="420">
        <f t="shared" si="488"/>
        <v>0</v>
      </c>
    </row>
    <row r="4597" spans="1:7" ht="16.5" customHeight="1" thickBot="1" x14ac:dyDescent="0.25">
      <c r="A4597" s="154"/>
      <c r="B4597" s="215"/>
      <c r="C4597" s="160"/>
      <c r="E4597" s="222"/>
      <c r="F4597" s="155"/>
      <c r="G4597" s="161"/>
    </row>
    <row r="4598" spans="1:7" ht="16.5" customHeight="1" thickBot="1" x14ac:dyDescent="0.25">
      <c r="A4598" s="154"/>
      <c r="C4598" s="421" t="s">
        <v>1700</v>
      </c>
      <c r="E4598" s="222">
        <f>SUMPRODUCT(D4587:D4596,E4587:E4596)</f>
        <v>0</v>
      </c>
      <c r="F4598" s="155" t="s">
        <v>1701</v>
      </c>
      <c r="G4598" s="422">
        <f>SUM(G4587:G4596)</f>
        <v>0</v>
      </c>
    </row>
    <row r="4599" spans="1:7" ht="16.5" customHeight="1" x14ac:dyDescent="0.2">
      <c r="A4599" s="154"/>
      <c r="B4599" s="215"/>
      <c r="C4599" s="421"/>
      <c r="D4599" s="222"/>
      <c r="E4599" s="157"/>
      <c r="F4599" s="155"/>
      <c r="G4599" s="224"/>
    </row>
    <row r="4600" spans="1:7" ht="16.5" customHeight="1" x14ac:dyDescent="0.2">
      <c r="A4600" s="154"/>
      <c r="B4600" s="215"/>
      <c r="C4600" s="155" t="s">
        <v>1702</v>
      </c>
      <c r="D4600" s="425"/>
      <c r="E4600" s="559" t="str">
        <f>CONCATENATE(G4582,"/día")</f>
        <v>0/día</v>
      </c>
      <c r="F4600" s="155"/>
      <c r="G4600" s="161"/>
    </row>
    <row r="4601" spans="1:7" ht="16.5" customHeight="1" x14ac:dyDescent="0.2">
      <c r="A4601" s="154"/>
      <c r="B4601" s="215"/>
      <c r="C4601" s="160"/>
      <c r="D4601" s="156"/>
      <c r="E4601" s="157"/>
      <c r="F4601" s="155"/>
      <c r="G4601" s="161"/>
    </row>
    <row r="4602" spans="1:7" ht="16.5" customHeight="1" x14ac:dyDescent="0.2">
      <c r="A4602" s="603" t="s">
        <v>681</v>
      </c>
      <c r="B4602" s="604"/>
      <c r="C4602" s="605" t="s">
        <v>0</v>
      </c>
      <c r="D4602" s="607" t="s">
        <v>1703</v>
      </c>
      <c r="E4602" s="607" t="s">
        <v>1715</v>
      </c>
      <c r="F4602" s="609" t="s">
        <v>1054</v>
      </c>
      <c r="G4602" s="611" t="s">
        <v>34</v>
      </c>
    </row>
    <row r="4603" spans="1:7" ht="16.5" customHeight="1" x14ac:dyDescent="0.2">
      <c r="A4603" s="163" t="s">
        <v>682</v>
      </c>
      <c r="B4603" s="164" t="s">
        <v>683</v>
      </c>
      <c r="C4603" s="606"/>
      <c r="D4603" s="608"/>
      <c r="E4603" s="608"/>
      <c r="F4603" s="610"/>
      <c r="G4603" s="612"/>
    </row>
    <row r="4604" spans="1:7" ht="16.5" customHeight="1" x14ac:dyDescent="0.2">
      <c r="A4604" s="165"/>
      <c r="B4604" s="160"/>
      <c r="C4604" s="167" t="s">
        <v>1704</v>
      </c>
      <c r="D4604" s="157"/>
      <c r="E4604" s="157"/>
      <c r="F4604" s="160"/>
      <c r="G4604" s="168"/>
    </row>
    <row r="4605" spans="1:7" ht="16.5" customHeight="1" x14ac:dyDescent="0.2">
      <c r="A4605" s="578" t="s">
        <v>1806</v>
      </c>
      <c r="B4605" s="418" t="str">
        <f t="shared" ref="B4605:B4614" si="489">IF(A4605=0,0,VLOOKUP(A4605,Tabla_Indices,2,FALSE))</f>
        <v>Equipo - Amortización de equipo</v>
      </c>
      <c r="C4605" s="424" t="s">
        <v>1821</v>
      </c>
      <c r="D4605" s="579">
        <f>C_Amortización_Equipo</f>
        <v>0</v>
      </c>
      <c r="E4605" s="472"/>
      <c r="F4605" s="468">
        <f>IF(C4605="",0,D4600)</f>
        <v>0</v>
      </c>
      <c r="G4605" s="426">
        <f>IF(F4605=0,0,ROUND(E4605/F4605,2))</f>
        <v>0</v>
      </c>
    </row>
    <row r="4606" spans="1:7" ht="16.5" customHeight="1" x14ac:dyDescent="0.2">
      <c r="A4606" s="578" t="s">
        <v>1806</v>
      </c>
      <c r="B4606" s="418" t="str">
        <f t="shared" si="489"/>
        <v>Equipo - Amortización de equipo</v>
      </c>
      <c r="C4606" s="424" t="s">
        <v>1811</v>
      </c>
      <c r="D4606" s="579">
        <f>C_Interés_Equipo</f>
        <v>0</v>
      </c>
      <c r="E4606" s="472"/>
      <c r="F4606" s="468">
        <f>IF(C4606="",0,D4600)</f>
        <v>0</v>
      </c>
      <c r="G4606" s="426">
        <f t="shared" ref="G4606:G4614" si="490">IF(F4606=0,0,ROUND(E4606/F4606,2))</f>
        <v>0</v>
      </c>
    </row>
    <row r="4607" spans="1:7" ht="16.5" customHeight="1" x14ac:dyDescent="0.2">
      <c r="A4607" s="578" t="s">
        <v>1807</v>
      </c>
      <c r="B4607" s="418" t="str">
        <f t="shared" si="489"/>
        <v xml:space="preserve">Accesorios y repuestos para máquinas de uso especial                 </v>
      </c>
      <c r="C4607" s="428" t="s">
        <v>1721</v>
      </c>
      <c r="D4607" s="579">
        <f>C_Reparaciones_Repuestos_Equipos</f>
        <v>0</v>
      </c>
      <c r="E4607" s="472"/>
      <c r="F4607" s="468">
        <f>IF(C4607="",0,D4600)</f>
        <v>0</v>
      </c>
      <c r="G4607" s="426">
        <f t="shared" si="490"/>
        <v>0</v>
      </c>
    </row>
    <row r="4608" spans="1:7" ht="16.5" customHeight="1" x14ac:dyDescent="0.2">
      <c r="A4608" s="578" t="s">
        <v>1809</v>
      </c>
      <c r="B4608" s="418" t="str">
        <f t="shared" si="489"/>
        <v xml:space="preserve">Gas oil                                                                </v>
      </c>
      <c r="C4608" s="428" t="s">
        <v>982</v>
      </c>
      <c r="D4608" s="579">
        <f>C_Combustible_Equipos</f>
        <v>0</v>
      </c>
      <c r="E4608" s="472"/>
      <c r="F4608" s="468">
        <f>IF(C4608="",0,D4600)</f>
        <v>0</v>
      </c>
      <c r="G4608" s="426">
        <f t="shared" si="490"/>
        <v>0</v>
      </c>
    </row>
    <row r="4609" spans="1:7" ht="16.5" customHeight="1" x14ac:dyDescent="0.2">
      <c r="A4609" s="578" t="s">
        <v>1810</v>
      </c>
      <c r="B4609" s="418" t="str">
        <f t="shared" si="489"/>
        <v xml:space="preserve">Aceites lubricantes                                                    </v>
      </c>
      <c r="C4609" s="428" t="s">
        <v>1808</v>
      </c>
      <c r="D4609" s="579">
        <f>C_Lubricantes_Equipos</f>
        <v>0</v>
      </c>
      <c r="E4609" s="472"/>
      <c r="F4609" s="468">
        <f>IF(C4609="",0,D4600)</f>
        <v>0</v>
      </c>
      <c r="G4609" s="426">
        <f t="shared" si="490"/>
        <v>0</v>
      </c>
    </row>
    <row r="4610" spans="1:7" ht="16.5" customHeight="1" x14ac:dyDescent="0.2">
      <c r="A4610" s="578"/>
      <c r="B4610" s="418">
        <f t="shared" si="489"/>
        <v>0</v>
      </c>
      <c r="C4610" s="428"/>
      <c r="D4610" s="471"/>
      <c r="E4610" s="430"/>
      <c r="F4610" s="468">
        <f>IF(C4610="",0,D4600)</f>
        <v>0</v>
      </c>
      <c r="G4610" s="426">
        <f t="shared" si="490"/>
        <v>0</v>
      </c>
    </row>
    <row r="4611" spans="1:7" ht="16.5" customHeight="1" x14ac:dyDescent="0.2">
      <c r="A4611" s="578"/>
      <c r="B4611" s="418">
        <f t="shared" si="489"/>
        <v>0</v>
      </c>
      <c r="C4611" s="428"/>
      <c r="D4611" s="425"/>
      <c r="E4611" s="471"/>
      <c r="F4611" s="468">
        <f>IF(C4611="",0,D4600)</f>
        <v>0</v>
      </c>
      <c r="G4611" s="426">
        <f t="shared" si="490"/>
        <v>0</v>
      </c>
    </row>
    <row r="4612" spans="1:7" ht="16.5" customHeight="1" x14ac:dyDescent="0.2">
      <c r="A4612" s="578"/>
      <c r="B4612" s="418">
        <f t="shared" si="489"/>
        <v>0</v>
      </c>
      <c r="C4612" s="428"/>
      <c r="D4612" s="425"/>
      <c r="E4612" s="471"/>
      <c r="F4612" s="468">
        <f>IF(C4612="",0,D4600)</f>
        <v>0</v>
      </c>
      <c r="G4612" s="426">
        <f t="shared" si="490"/>
        <v>0</v>
      </c>
    </row>
    <row r="4613" spans="1:7" ht="16.5" customHeight="1" x14ac:dyDescent="0.2">
      <c r="A4613" s="578"/>
      <c r="B4613" s="418">
        <f t="shared" si="489"/>
        <v>0</v>
      </c>
      <c r="C4613" s="428"/>
      <c r="D4613" s="425"/>
      <c r="E4613" s="429"/>
      <c r="F4613" s="468">
        <f>IF(C4613="",0,D4600)</f>
        <v>0</v>
      </c>
      <c r="G4613" s="426">
        <f t="shared" si="490"/>
        <v>0</v>
      </c>
    </row>
    <row r="4614" spans="1:7" ht="16.5" customHeight="1" x14ac:dyDescent="0.2">
      <c r="A4614" s="578"/>
      <c r="B4614" s="418">
        <f t="shared" si="489"/>
        <v>0</v>
      </c>
      <c r="C4614" s="424"/>
      <c r="D4614" s="425"/>
      <c r="E4614" s="429"/>
      <c r="F4614" s="468">
        <f>IF(C4614="",0,D4600)</f>
        <v>0</v>
      </c>
      <c r="G4614" s="426">
        <f t="shared" si="490"/>
        <v>0</v>
      </c>
    </row>
    <row r="4615" spans="1:7" ht="16.5" customHeight="1" x14ac:dyDescent="0.2">
      <c r="A4615" s="169"/>
      <c r="B4615" s="156"/>
      <c r="C4615" s="160"/>
      <c r="D4615" s="156"/>
      <c r="E4615" s="157"/>
      <c r="F4615" s="166" t="s">
        <v>35</v>
      </c>
      <c r="G4615" s="431">
        <f>SUBTOTAL(9,G4605:G4614)</f>
        <v>0</v>
      </c>
    </row>
    <row r="4616" spans="1:7" ht="16.5" customHeight="1" x14ac:dyDescent="0.2">
      <c r="A4616" s="165"/>
      <c r="B4616" s="160"/>
      <c r="C4616" s="167" t="s">
        <v>821</v>
      </c>
      <c r="D4616" s="156"/>
      <c r="E4616" s="157"/>
      <c r="F4616" s="158"/>
      <c r="G4616" s="168"/>
    </row>
    <row r="4617" spans="1:7" ht="16.5" customHeight="1" x14ac:dyDescent="0.2">
      <c r="A4617" s="603" t="s">
        <v>681</v>
      </c>
      <c r="B4617" s="604"/>
      <c r="C4617" s="605" t="s">
        <v>0</v>
      </c>
      <c r="D4617" s="607" t="s">
        <v>32</v>
      </c>
      <c r="E4617" s="607" t="s">
        <v>1715</v>
      </c>
      <c r="F4617" s="609" t="s">
        <v>1054</v>
      </c>
      <c r="G4617" s="611" t="s">
        <v>34</v>
      </c>
    </row>
    <row r="4618" spans="1:7" ht="16.5" customHeight="1" x14ac:dyDescent="0.2">
      <c r="A4618" s="163" t="s">
        <v>682</v>
      </c>
      <c r="B4618" s="164" t="s">
        <v>683</v>
      </c>
      <c r="C4618" s="606"/>
      <c r="D4618" s="608"/>
      <c r="E4618" s="608"/>
      <c r="F4618" s="610"/>
      <c r="G4618" s="612"/>
    </row>
    <row r="4619" spans="1:7" ht="16.5" customHeight="1" x14ac:dyDescent="0.2">
      <c r="A4619" s="423" t="s">
        <v>1822</v>
      </c>
      <c r="B4619" s="418" t="str">
        <f t="shared" ref="B4619:B4625" si="491">IF(A4619=0,0,VLOOKUP(A4619,Tabla_Indices,2,FALSE))</f>
        <v>Oficial Especializado</v>
      </c>
      <c r="C4619" s="427" t="s">
        <v>1723</v>
      </c>
      <c r="D4619" s="425"/>
      <c r="E4619" s="429"/>
      <c r="F4619" s="419">
        <f>D4600</f>
        <v>0</v>
      </c>
      <c r="G4619" s="432">
        <f>IF(F4619=0,0,ROUND(D4619*E4619/F4619,2))</f>
        <v>0</v>
      </c>
    </row>
    <row r="4620" spans="1:7" ht="16.5" customHeight="1" x14ac:dyDescent="0.2">
      <c r="A4620" s="423" t="s">
        <v>1823</v>
      </c>
      <c r="B4620" s="418" t="str">
        <f t="shared" si="491"/>
        <v xml:space="preserve">Oficial </v>
      </c>
      <c r="C4620" s="424" t="s">
        <v>1724</v>
      </c>
      <c r="D4620" s="425"/>
      <c r="E4620" s="429"/>
      <c r="F4620" s="419">
        <f>D4600</f>
        <v>0</v>
      </c>
      <c r="G4620" s="432">
        <f t="shared" ref="G4620:G4625" si="492">IF(F4620=0,0,ROUND(D4620*E4620/F4620,2))</f>
        <v>0</v>
      </c>
    </row>
    <row r="4621" spans="1:7" ht="16.5" customHeight="1" x14ac:dyDescent="0.2">
      <c r="A4621" s="423" t="s">
        <v>1824</v>
      </c>
      <c r="B4621" s="418" t="str">
        <f t="shared" si="491"/>
        <v>Ayudante</v>
      </c>
      <c r="C4621" s="424" t="s">
        <v>1725</v>
      </c>
      <c r="D4621" s="425"/>
      <c r="E4621" s="429"/>
      <c r="F4621" s="419">
        <f>D4600</f>
        <v>0</v>
      </c>
      <c r="G4621" s="432">
        <f t="shared" si="492"/>
        <v>0</v>
      </c>
    </row>
    <row r="4622" spans="1:7" ht="16.5" customHeight="1" x14ac:dyDescent="0.2">
      <c r="A4622" s="423" t="s">
        <v>1824</v>
      </c>
      <c r="B4622" s="418" t="str">
        <f t="shared" si="491"/>
        <v>Ayudante</v>
      </c>
      <c r="C4622" s="424" t="s">
        <v>825</v>
      </c>
      <c r="D4622" s="425"/>
      <c r="E4622" s="429"/>
      <c r="F4622" s="419">
        <f>D4600</f>
        <v>0</v>
      </c>
      <c r="G4622" s="432">
        <f t="shared" si="492"/>
        <v>0</v>
      </c>
    </row>
    <row r="4623" spans="1:7" ht="16.5" customHeight="1" x14ac:dyDescent="0.2">
      <c r="A4623" s="423"/>
      <c r="B4623" s="418">
        <f t="shared" si="491"/>
        <v>0</v>
      </c>
      <c r="C4623" s="424"/>
      <c r="D4623" s="425"/>
      <c r="E4623" s="429"/>
      <c r="F4623" s="419"/>
      <c r="G4623" s="432">
        <f t="shared" si="492"/>
        <v>0</v>
      </c>
    </row>
    <row r="4624" spans="1:7" ht="16.5" customHeight="1" x14ac:dyDescent="0.2">
      <c r="A4624" s="423" t="s">
        <v>1825</v>
      </c>
      <c r="B4624" s="418" t="str">
        <f t="shared" si="491"/>
        <v>Sereno</v>
      </c>
      <c r="C4624" s="424" t="s">
        <v>1726</v>
      </c>
      <c r="D4624" s="433"/>
      <c r="E4624" s="571"/>
      <c r="F4624" s="419">
        <f>D4600</f>
        <v>0</v>
      </c>
      <c r="G4624" s="432">
        <f t="shared" si="492"/>
        <v>0</v>
      </c>
    </row>
    <row r="4625" spans="1:7" ht="16.5" customHeight="1" x14ac:dyDescent="0.2">
      <c r="A4625" s="423"/>
      <c r="B4625" s="418">
        <f t="shared" si="491"/>
        <v>0</v>
      </c>
      <c r="C4625" s="418"/>
      <c r="D4625" s="469"/>
      <c r="E4625" s="419"/>
      <c r="F4625" s="419">
        <f>D4600</f>
        <v>0</v>
      </c>
      <c r="G4625" s="432">
        <f t="shared" si="492"/>
        <v>0</v>
      </c>
    </row>
    <row r="4626" spans="1:7" ht="16.5" customHeight="1" x14ac:dyDescent="0.2">
      <c r="A4626" s="169"/>
      <c r="B4626" s="156"/>
      <c r="C4626" s="160"/>
      <c r="D4626" s="156"/>
      <c r="E4626" s="157"/>
      <c r="F4626" s="166" t="s">
        <v>36</v>
      </c>
      <c r="G4626" s="434">
        <f>SUBTOTAL(9,G4619:G4625)</f>
        <v>0</v>
      </c>
    </row>
    <row r="4627" spans="1:7" ht="16.5" customHeight="1" x14ac:dyDescent="0.2">
      <c r="A4627" s="165"/>
      <c r="B4627" s="160"/>
      <c r="C4627" s="167" t="s">
        <v>1705</v>
      </c>
      <c r="D4627" s="156"/>
      <c r="E4627" s="157"/>
      <c r="F4627" s="158"/>
      <c r="G4627" s="168"/>
    </row>
    <row r="4628" spans="1:7" ht="16.5" customHeight="1" x14ac:dyDescent="0.2">
      <c r="A4628" s="603" t="s">
        <v>681</v>
      </c>
      <c r="B4628" s="604"/>
      <c r="C4628" s="605" t="s">
        <v>0</v>
      </c>
      <c r="D4628" s="605" t="s">
        <v>31</v>
      </c>
      <c r="E4628" s="607" t="s">
        <v>32</v>
      </c>
      <c r="F4628" s="609" t="s">
        <v>33</v>
      </c>
      <c r="G4628" s="611" t="s">
        <v>34</v>
      </c>
    </row>
    <row r="4629" spans="1:7" ht="16.5" customHeight="1" x14ac:dyDescent="0.2">
      <c r="A4629" s="163" t="s">
        <v>682</v>
      </c>
      <c r="B4629" s="164" t="s">
        <v>683</v>
      </c>
      <c r="C4629" s="606"/>
      <c r="D4629" s="606"/>
      <c r="E4629" s="608"/>
      <c r="F4629" s="610"/>
      <c r="G4629" s="612"/>
    </row>
    <row r="4630" spans="1:7" ht="16.5" customHeight="1" x14ac:dyDescent="0.2">
      <c r="A4630" s="423"/>
      <c r="B4630" s="418">
        <f t="shared" ref="B4630:B4640" si="493">IF(A4630=0,0,VLOOKUP(A4630,Tabla_Indices,2,FALSE))</f>
        <v>0</v>
      </c>
      <c r="C4630" s="424"/>
      <c r="D4630" s="425"/>
      <c r="E4630" s="429"/>
      <c r="F4630" s="430"/>
      <c r="G4630" s="432">
        <f>ROUND(E4630*F4630,2)</f>
        <v>0</v>
      </c>
    </row>
    <row r="4631" spans="1:7" ht="16.5" customHeight="1" x14ac:dyDescent="0.2">
      <c r="A4631" s="423"/>
      <c r="B4631" s="418">
        <f t="shared" si="493"/>
        <v>0</v>
      </c>
      <c r="C4631" s="424"/>
      <c r="D4631" s="425"/>
      <c r="E4631" s="429"/>
      <c r="F4631" s="430"/>
      <c r="G4631" s="432">
        <f t="shared" ref="G4631:G4640" si="494">ROUND(E4631*F4631,2)</f>
        <v>0</v>
      </c>
    </row>
    <row r="4632" spans="1:7" ht="16.5" customHeight="1" x14ac:dyDescent="0.2">
      <c r="A4632" s="423"/>
      <c r="B4632" s="418">
        <f t="shared" si="493"/>
        <v>0</v>
      </c>
      <c r="C4632" s="424"/>
      <c r="D4632" s="425"/>
      <c r="E4632" s="429"/>
      <c r="F4632" s="430"/>
      <c r="G4632" s="432">
        <f t="shared" si="494"/>
        <v>0</v>
      </c>
    </row>
    <row r="4633" spans="1:7" ht="16.5" customHeight="1" x14ac:dyDescent="0.2">
      <c r="A4633" s="423"/>
      <c r="B4633" s="418">
        <f t="shared" si="493"/>
        <v>0</v>
      </c>
      <c r="C4633" s="424"/>
      <c r="D4633" s="425"/>
      <c r="E4633" s="429"/>
      <c r="F4633" s="430"/>
      <c r="G4633" s="432">
        <f t="shared" si="494"/>
        <v>0</v>
      </c>
    </row>
    <row r="4634" spans="1:7" ht="16.5" customHeight="1" x14ac:dyDescent="0.2">
      <c r="A4634" s="423"/>
      <c r="B4634" s="418">
        <f t="shared" si="493"/>
        <v>0</v>
      </c>
      <c r="C4634" s="424"/>
      <c r="D4634" s="425"/>
      <c r="E4634" s="429"/>
      <c r="F4634" s="430"/>
      <c r="G4634" s="432">
        <f t="shared" si="494"/>
        <v>0</v>
      </c>
    </row>
    <row r="4635" spans="1:7" ht="16.5" customHeight="1" x14ac:dyDescent="0.2">
      <c r="A4635" s="423"/>
      <c r="B4635" s="418">
        <f t="shared" si="493"/>
        <v>0</v>
      </c>
      <c r="C4635" s="424"/>
      <c r="D4635" s="425"/>
      <c r="E4635" s="435"/>
      <c r="F4635" s="430"/>
      <c r="G4635" s="432">
        <f t="shared" si="494"/>
        <v>0</v>
      </c>
    </row>
    <row r="4636" spans="1:7" ht="16.5" customHeight="1" x14ac:dyDescent="0.2">
      <c r="A4636" s="423"/>
      <c r="B4636" s="418">
        <f t="shared" si="493"/>
        <v>0</v>
      </c>
      <c r="C4636" s="424"/>
      <c r="D4636" s="425"/>
      <c r="E4636" s="429"/>
      <c r="F4636" s="430"/>
      <c r="G4636" s="432">
        <f t="shared" si="494"/>
        <v>0</v>
      </c>
    </row>
    <row r="4637" spans="1:7" ht="16.5" customHeight="1" x14ac:dyDescent="0.2">
      <c r="A4637" s="423"/>
      <c r="B4637" s="418">
        <f t="shared" si="493"/>
        <v>0</v>
      </c>
      <c r="C4637" s="424"/>
      <c r="D4637" s="425"/>
      <c r="E4637" s="429"/>
      <c r="F4637" s="430"/>
      <c r="G4637" s="432">
        <f t="shared" si="494"/>
        <v>0</v>
      </c>
    </row>
    <row r="4638" spans="1:7" ht="16.5" customHeight="1" x14ac:dyDescent="0.2">
      <c r="A4638" s="423"/>
      <c r="B4638" s="418">
        <f t="shared" si="493"/>
        <v>0</v>
      </c>
      <c r="C4638" s="424"/>
      <c r="D4638" s="425"/>
      <c r="E4638" s="429"/>
      <c r="F4638" s="430"/>
      <c r="G4638" s="432">
        <f t="shared" si="494"/>
        <v>0</v>
      </c>
    </row>
    <row r="4639" spans="1:7" ht="16.5" customHeight="1" x14ac:dyDescent="0.2">
      <c r="A4639" s="423"/>
      <c r="B4639" s="418">
        <f t="shared" si="493"/>
        <v>0</v>
      </c>
      <c r="C4639" s="424"/>
      <c r="D4639" s="425"/>
      <c r="E4639" s="429"/>
      <c r="F4639" s="430"/>
      <c r="G4639" s="432">
        <f t="shared" si="494"/>
        <v>0</v>
      </c>
    </row>
    <row r="4640" spans="1:7" ht="16.5" customHeight="1" x14ac:dyDescent="0.2">
      <c r="A4640" s="423"/>
      <c r="B4640" s="418">
        <f t="shared" si="493"/>
        <v>0</v>
      </c>
      <c r="C4640" s="424"/>
      <c r="D4640" s="425"/>
      <c r="E4640" s="429"/>
      <c r="F4640" s="430"/>
      <c r="G4640" s="432">
        <f t="shared" si="494"/>
        <v>0</v>
      </c>
    </row>
    <row r="4641" spans="1:7" ht="16.5" customHeight="1" x14ac:dyDescent="0.2">
      <c r="A4641" s="165"/>
      <c r="B4641" s="160"/>
      <c r="C4641" s="160"/>
      <c r="D4641" s="156"/>
      <c r="E4641" s="157"/>
      <c r="F4641" s="166" t="s">
        <v>37</v>
      </c>
      <c r="G4641" s="436">
        <f>SUBTOTAL(9,G4630:G4640)</f>
        <v>0</v>
      </c>
    </row>
    <row r="4642" spans="1:7" ht="16.5" customHeight="1" x14ac:dyDescent="0.2">
      <c r="A4642" s="165"/>
      <c r="B4642" s="160"/>
      <c r="C4642" s="167" t="s">
        <v>1706</v>
      </c>
      <c r="D4642" s="156"/>
      <c r="E4642" s="157"/>
      <c r="F4642" s="158"/>
      <c r="G4642" s="168"/>
    </row>
    <row r="4643" spans="1:7" ht="16.5" customHeight="1" x14ac:dyDescent="0.2">
      <c r="A4643" s="603" t="s">
        <v>681</v>
      </c>
      <c r="B4643" s="604"/>
      <c r="C4643" s="605" t="s">
        <v>0</v>
      </c>
      <c r="D4643" s="605" t="s">
        <v>31</v>
      </c>
      <c r="E4643" s="607" t="s">
        <v>32</v>
      </c>
      <c r="F4643" s="609" t="s">
        <v>33</v>
      </c>
      <c r="G4643" s="611" t="s">
        <v>34</v>
      </c>
    </row>
    <row r="4644" spans="1:7" ht="16.5" customHeight="1" x14ac:dyDescent="0.2">
      <c r="A4644" s="163" t="s">
        <v>682</v>
      </c>
      <c r="B4644" s="164" t="s">
        <v>683</v>
      </c>
      <c r="C4644" s="606"/>
      <c r="D4644" s="606"/>
      <c r="E4644" s="608"/>
      <c r="F4644" s="610"/>
      <c r="G4644" s="612"/>
    </row>
    <row r="4645" spans="1:7" ht="16.5" customHeight="1" x14ac:dyDescent="0.2">
      <c r="A4645" s="423"/>
      <c r="B4645" s="418">
        <f>IF(A4645=0,0,VLOOKUP(A4645,Tabla_Indices,2,FALSE))</f>
        <v>0</v>
      </c>
      <c r="C4645" s="424"/>
      <c r="D4645" s="425"/>
      <c r="E4645" s="429"/>
      <c r="F4645" s="430"/>
      <c r="G4645" s="432">
        <f>ROUND(E4645*F4645,2)</f>
        <v>0</v>
      </c>
    </row>
    <row r="4646" spans="1:7" ht="16.5" customHeight="1" x14ac:dyDescent="0.2">
      <c r="A4646" s="423"/>
      <c r="B4646" s="418">
        <f>IF(A4646=0,0,VLOOKUP(A4646,Tabla_Indices,2,FALSE))</f>
        <v>0</v>
      </c>
      <c r="C4646" s="424"/>
      <c r="D4646" s="425"/>
      <c r="E4646" s="435"/>
      <c r="F4646" s="430"/>
      <c r="G4646" s="432">
        <f t="shared" ref="G4646" si="495">ROUND(E4646*F4646,2)</f>
        <v>0</v>
      </c>
    </row>
    <row r="4647" spans="1:7" ht="16.5" customHeight="1" x14ac:dyDescent="0.2">
      <c r="A4647" s="165"/>
      <c r="B4647" s="160"/>
      <c r="C4647" s="160"/>
      <c r="D4647" s="156"/>
      <c r="E4647" s="157"/>
      <c r="F4647" s="166" t="s">
        <v>1707</v>
      </c>
      <c r="G4647" s="436">
        <f>SUBTOTAL(9,G4645:G4646)</f>
        <v>0</v>
      </c>
    </row>
    <row r="4648" spans="1:7" ht="16.5" customHeight="1" thickBot="1" x14ac:dyDescent="0.25">
      <c r="A4648" s="170"/>
      <c r="B4648" s="171"/>
      <c r="C4648" s="172"/>
      <c r="D4648" s="171"/>
      <c r="E4648" s="173"/>
      <c r="F4648" s="174"/>
      <c r="G4648" s="175"/>
    </row>
    <row r="4649" spans="1:7" ht="16.5" customHeight="1" thickBot="1" x14ac:dyDescent="0.25">
      <c r="A4649" s="202">
        <f>B4582</f>
        <v>62</v>
      </c>
      <c r="B4649" s="201">
        <f>C4582</f>
        <v>0</v>
      </c>
      <c r="C4649" s="225"/>
      <c r="D4649" s="225" t="s">
        <v>38</v>
      </c>
      <c r="E4649" s="226"/>
      <c r="F4649" s="437" t="str">
        <f>CONCATENATE("$/",G4582)</f>
        <v>$/0</v>
      </c>
      <c r="G4649" s="438">
        <f>SUBTOTAL(9,G4605:G4648)</f>
        <v>0</v>
      </c>
    </row>
    <row r="4650" spans="1:7" ht="16.5" customHeight="1" thickTop="1" thickBot="1" x14ac:dyDescent="0.25"/>
    <row r="4651" spans="1:7" ht="16.5" customHeight="1" thickTop="1" x14ac:dyDescent="0.2">
      <c r="A4651" s="613" t="s">
        <v>40</v>
      </c>
      <c r="B4651" s="614"/>
      <c r="C4651" s="614"/>
      <c r="D4651" s="614"/>
      <c r="E4651" s="614"/>
      <c r="F4651" s="614"/>
      <c r="G4651" s="615"/>
    </row>
    <row r="4652" spans="1:7" ht="16.5" customHeight="1" x14ac:dyDescent="0.2">
      <c r="A4652" s="146" t="s">
        <v>819</v>
      </c>
      <c r="B4652" s="147" t="str">
        <f>Comitente</f>
        <v>DIRECCIÓN PROVINCIAL DE VIALIDAD</v>
      </c>
      <c r="C4652" s="148"/>
      <c r="D4652" s="223"/>
      <c r="E4652" s="223"/>
      <c r="F4652" s="150"/>
      <c r="G4652" s="151"/>
    </row>
    <row r="4653" spans="1:7" ht="16.5" customHeight="1" x14ac:dyDescent="0.2">
      <c r="A4653" s="146" t="s">
        <v>820</v>
      </c>
      <c r="B4653" s="147">
        <f>Contratista</f>
        <v>0</v>
      </c>
      <c r="C4653" s="152"/>
      <c r="D4653" s="152"/>
      <c r="E4653" s="152"/>
      <c r="F4653" s="147"/>
      <c r="G4653" s="153"/>
    </row>
    <row r="4654" spans="1:7" ht="16.5" customHeight="1" x14ac:dyDescent="0.2">
      <c r="A4654" s="146" t="s">
        <v>28</v>
      </c>
      <c r="B4654" s="147">
        <f>Obra</f>
        <v>0</v>
      </c>
      <c r="C4654" s="152"/>
      <c r="D4654" s="152"/>
      <c r="E4654" s="152"/>
      <c r="F4654" s="147" t="s">
        <v>41</v>
      </c>
      <c r="G4654" s="153">
        <f>Fecha_Base</f>
        <v>0</v>
      </c>
    </row>
    <row r="4655" spans="1:7" ht="16.5" customHeight="1" x14ac:dyDescent="0.2">
      <c r="A4655" s="154" t="s">
        <v>818</v>
      </c>
      <c r="B4655" s="155">
        <f>Ubicación</f>
        <v>0</v>
      </c>
      <c r="C4655" s="155"/>
      <c r="D4655" s="156"/>
      <c r="E4655" s="157"/>
      <c r="F4655" s="158"/>
      <c r="G4655" s="159"/>
    </row>
    <row r="4656" spans="1:7" ht="16.5" customHeight="1" x14ac:dyDescent="0.2">
      <c r="A4656" s="154" t="s">
        <v>42</v>
      </c>
      <c r="B4656" s="470"/>
      <c r="C4656" s="160" t="str">
        <f>IF(B4656="","",VLOOKUP(B4656,Tabla_CyP,2,FALSE))</f>
        <v/>
      </c>
      <c r="E4656" s="157"/>
      <c r="F4656" s="158"/>
      <c r="G4656" s="159"/>
    </row>
    <row r="4657" spans="1:7" ht="16.5" customHeight="1" x14ac:dyDescent="0.2">
      <c r="A4657" s="154" t="s">
        <v>29</v>
      </c>
      <c r="B4657" s="570">
        <v>63</v>
      </c>
      <c r="C4657" s="160">
        <f>IF(B4657=0,"",VLOOKUP(B4657,Tabla_CyP,2,FALSE))</f>
        <v>0</v>
      </c>
      <c r="D4657" s="156"/>
      <c r="E4657" s="157"/>
      <c r="F4657" s="155" t="s">
        <v>30</v>
      </c>
      <c r="G4657" s="161">
        <f>IF(B4657=0,"",VLOOKUP(B4657,Tabla_CyP,4,FALSE))</f>
        <v>0</v>
      </c>
    </row>
    <row r="4658" spans="1:7" ht="16.5" customHeight="1" x14ac:dyDescent="0.2">
      <c r="A4658" s="154"/>
      <c r="B4658" s="155"/>
      <c r="C4658" s="160"/>
      <c r="D4658" s="156"/>
      <c r="E4658" s="157"/>
      <c r="F4658" s="160"/>
      <c r="G4658" s="162"/>
    </row>
    <row r="4659" spans="1:7" ht="16.5" customHeight="1" x14ac:dyDescent="0.2">
      <c r="A4659" s="412"/>
      <c r="B4659" s="149"/>
      <c r="C4659" s="413" t="s">
        <v>1695</v>
      </c>
      <c r="D4659" s="149"/>
      <c r="E4659" s="149"/>
      <c r="F4659" s="149"/>
      <c r="G4659" s="414"/>
    </row>
    <row r="4660" spans="1:7" ht="16.5" customHeight="1" x14ac:dyDescent="0.2">
      <c r="A4660" s="154"/>
      <c r="B4660" s="215"/>
      <c r="C4660" s="160"/>
      <c r="D4660" s="156"/>
      <c r="E4660" s="157"/>
      <c r="F4660" s="155"/>
      <c r="G4660" s="161"/>
    </row>
    <row r="4661" spans="1:7" ht="16.5" customHeight="1" x14ac:dyDescent="0.2">
      <c r="A4661" s="154"/>
      <c r="B4661" s="215"/>
      <c r="C4661" s="415" t="s">
        <v>1696</v>
      </c>
      <c r="D4661" s="416" t="s">
        <v>32</v>
      </c>
      <c r="E4661" s="416" t="s">
        <v>1697</v>
      </c>
      <c r="F4661" s="416" t="s">
        <v>1698</v>
      </c>
      <c r="G4661" s="417" t="s">
        <v>1699</v>
      </c>
    </row>
    <row r="4662" spans="1:7" ht="16.5" customHeight="1" x14ac:dyDescent="0.2">
      <c r="A4662" s="154"/>
      <c r="B4662" s="215"/>
      <c r="C4662" s="424"/>
      <c r="D4662" s="429"/>
      <c r="E4662" s="467"/>
      <c r="F4662" s="430"/>
      <c r="G4662" s="420">
        <f>ROUND(D4662*F4662,2)</f>
        <v>0</v>
      </c>
    </row>
    <row r="4663" spans="1:7" ht="16.5" customHeight="1" x14ac:dyDescent="0.2">
      <c r="A4663" s="154"/>
      <c r="B4663" s="215"/>
      <c r="C4663" s="424"/>
      <c r="D4663" s="429"/>
      <c r="E4663" s="467"/>
      <c r="F4663" s="430"/>
      <c r="G4663" s="420">
        <f>ROUND(D4663*F4663,2)</f>
        <v>0</v>
      </c>
    </row>
    <row r="4664" spans="1:7" ht="16.5" customHeight="1" x14ac:dyDescent="0.2">
      <c r="A4664" s="154"/>
      <c r="B4664" s="215"/>
      <c r="C4664" s="424"/>
      <c r="D4664" s="429"/>
      <c r="E4664" s="467"/>
      <c r="F4664" s="430"/>
      <c r="G4664" s="420">
        <f>ROUND(D4664*F4664,2)</f>
        <v>0</v>
      </c>
    </row>
    <row r="4665" spans="1:7" ht="16.5" customHeight="1" x14ac:dyDescent="0.2">
      <c r="A4665" s="154"/>
      <c r="B4665" s="215"/>
      <c r="C4665" s="424"/>
      <c r="D4665" s="429"/>
      <c r="E4665" s="467"/>
      <c r="F4665" s="430"/>
      <c r="G4665" s="420">
        <f>ROUND(D4665*F4665,2)</f>
        <v>0</v>
      </c>
    </row>
    <row r="4666" spans="1:7" ht="16.5" customHeight="1" x14ac:dyDescent="0.2">
      <c r="A4666" s="154"/>
      <c r="B4666" s="215"/>
      <c r="C4666" s="424"/>
      <c r="D4666" s="429"/>
      <c r="E4666" s="467"/>
      <c r="F4666" s="430"/>
      <c r="G4666" s="420">
        <f t="shared" ref="G4666:G4671" si="496">ROUND(D4666*F4666,2)</f>
        <v>0</v>
      </c>
    </row>
    <row r="4667" spans="1:7" ht="16.5" customHeight="1" x14ac:dyDescent="0.2">
      <c r="A4667" s="154"/>
      <c r="B4667" s="215"/>
      <c r="C4667" s="424"/>
      <c r="D4667" s="429"/>
      <c r="E4667" s="467"/>
      <c r="F4667" s="430"/>
      <c r="G4667" s="420">
        <f t="shared" si="496"/>
        <v>0</v>
      </c>
    </row>
    <row r="4668" spans="1:7" ht="16.5" customHeight="1" x14ac:dyDescent="0.2">
      <c r="A4668" s="154"/>
      <c r="B4668" s="215"/>
      <c r="C4668" s="424"/>
      <c r="D4668" s="429"/>
      <c r="E4668" s="467"/>
      <c r="F4668" s="430"/>
      <c r="G4668" s="420">
        <f t="shared" si="496"/>
        <v>0</v>
      </c>
    </row>
    <row r="4669" spans="1:7" ht="16.5" customHeight="1" x14ac:dyDescent="0.2">
      <c r="A4669" s="154"/>
      <c r="B4669" s="215"/>
      <c r="C4669" s="424"/>
      <c r="D4669" s="429"/>
      <c r="E4669" s="467"/>
      <c r="F4669" s="430"/>
      <c r="G4669" s="420">
        <f t="shared" si="496"/>
        <v>0</v>
      </c>
    </row>
    <row r="4670" spans="1:7" ht="16.5" customHeight="1" x14ac:dyDescent="0.2">
      <c r="A4670" s="154"/>
      <c r="B4670" s="215"/>
      <c r="C4670" s="424"/>
      <c r="D4670" s="429"/>
      <c r="E4670" s="467"/>
      <c r="F4670" s="430"/>
      <c r="G4670" s="420">
        <f t="shared" si="496"/>
        <v>0</v>
      </c>
    </row>
    <row r="4671" spans="1:7" ht="16.5" customHeight="1" x14ac:dyDescent="0.2">
      <c r="A4671" s="154"/>
      <c r="B4671" s="215"/>
      <c r="C4671" s="424"/>
      <c r="D4671" s="429"/>
      <c r="E4671" s="467"/>
      <c r="F4671" s="430"/>
      <c r="G4671" s="420">
        <f t="shared" si="496"/>
        <v>0</v>
      </c>
    </row>
    <row r="4672" spans="1:7" ht="16.5" customHeight="1" thickBot="1" x14ac:dyDescent="0.25">
      <c r="A4672" s="154"/>
      <c r="B4672" s="215"/>
      <c r="C4672" s="160"/>
      <c r="E4672" s="222"/>
      <c r="F4672" s="155"/>
      <c r="G4672" s="161"/>
    </row>
    <row r="4673" spans="1:7" ht="16.5" customHeight="1" thickBot="1" x14ac:dyDescent="0.25">
      <c r="A4673" s="154"/>
      <c r="C4673" s="421" t="s">
        <v>1700</v>
      </c>
      <c r="E4673" s="222">
        <f>SUMPRODUCT(D4662:D4671,E4662:E4671)</f>
        <v>0</v>
      </c>
      <c r="F4673" s="155" t="s">
        <v>1701</v>
      </c>
      <c r="G4673" s="422">
        <f>SUM(G4662:G4671)</f>
        <v>0</v>
      </c>
    </row>
    <row r="4674" spans="1:7" ht="16.5" customHeight="1" x14ac:dyDescent="0.2">
      <c r="A4674" s="154"/>
      <c r="B4674" s="215"/>
      <c r="C4674" s="421"/>
      <c r="D4674" s="222"/>
      <c r="E4674" s="157"/>
      <c r="F4674" s="155"/>
      <c r="G4674" s="224"/>
    </row>
    <row r="4675" spans="1:7" ht="16.5" customHeight="1" x14ac:dyDescent="0.2">
      <c r="A4675" s="154"/>
      <c r="B4675" s="215"/>
      <c r="C4675" s="155" t="s">
        <v>1702</v>
      </c>
      <c r="D4675" s="425"/>
      <c r="E4675" s="559" t="str">
        <f>CONCATENATE(G4657,"/día")</f>
        <v>0/día</v>
      </c>
      <c r="F4675" s="155"/>
      <c r="G4675" s="161"/>
    </row>
    <row r="4676" spans="1:7" ht="16.5" customHeight="1" x14ac:dyDescent="0.2">
      <c r="A4676" s="154"/>
      <c r="B4676" s="215"/>
      <c r="C4676" s="160"/>
      <c r="D4676" s="156"/>
      <c r="E4676" s="157"/>
      <c r="F4676" s="155"/>
      <c r="G4676" s="161"/>
    </row>
    <row r="4677" spans="1:7" ht="16.5" customHeight="1" x14ac:dyDescent="0.2">
      <c r="A4677" s="603" t="s">
        <v>681</v>
      </c>
      <c r="B4677" s="604"/>
      <c r="C4677" s="605" t="s">
        <v>0</v>
      </c>
      <c r="D4677" s="607" t="s">
        <v>1703</v>
      </c>
      <c r="E4677" s="607" t="s">
        <v>1715</v>
      </c>
      <c r="F4677" s="609" t="s">
        <v>1054</v>
      </c>
      <c r="G4677" s="611" t="s">
        <v>34</v>
      </c>
    </row>
    <row r="4678" spans="1:7" ht="16.5" customHeight="1" x14ac:dyDescent="0.2">
      <c r="A4678" s="163" t="s">
        <v>682</v>
      </c>
      <c r="B4678" s="164" t="s">
        <v>683</v>
      </c>
      <c r="C4678" s="606"/>
      <c r="D4678" s="608"/>
      <c r="E4678" s="608"/>
      <c r="F4678" s="610"/>
      <c r="G4678" s="612"/>
    </row>
    <row r="4679" spans="1:7" ht="16.5" customHeight="1" x14ac:dyDescent="0.2">
      <c r="A4679" s="165"/>
      <c r="B4679" s="160"/>
      <c r="C4679" s="167" t="s">
        <v>1704</v>
      </c>
      <c r="D4679" s="157"/>
      <c r="E4679" s="157"/>
      <c r="F4679" s="160"/>
      <c r="G4679" s="168"/>
    </row>
    <row r="4680" spans="1:7" ht="16.5" customHeight="1" x14ac:dyDescent="0.2">
      <c r="A4680" s="578" t="s">
        <v>1806</v>
      </c>
      <c r="B4680" s="418" t="str">
        <f t="shared" ref="B4680:B4689" si="497">IF(A4680=0,0,VLOOKUP(A4680,Tabla_Indices,2,FALSE))</f>
        <v>Equipo - Amortización de equipo</v>
      </c>
      <c r="C4680" s="424" t="s">
        <v>1821</v>
      </c>
      <c r="D4680" s="579">
        <f>C_Amortización_Equipo</f>
        <v>0</v>
      </c>
      <c r="E4680" s="472"/>
      <c r="F4680" s="468">
        <f>IF(C4680="",0,D4675)</f>
        <v>0</v>
      </c>
      <c r="G4680" s="426">
        <f>IF(F4680=0,0,ROUND(E4680/F4680,2))</f>
        <v>0</v>
      </c>
    </row>
    <row r="4681" spans="1:7" ht="16.5" customHeight="1" x14ac:dyDescent="0.2">
      <c r="A4681" s="578" t="s">
        <v>1806</v>
      </c>
      <c r="B4681" s="418" t="str">
        <f t="shared" si="497"/>
        <v>Equipo - Amortización de equipo</v>
      </c>
      <c r="C4681" s="424" t="s">
        <v>1811</v>
      </c>
      <c r="D4681" s="579">
        <f>C_Interés_Equipo</f>
        <v>0</v>
      </c>
      <c r="E4681" s="472"/>
      <c r="F4681" s="468">
        <f>IF(C4681="",0,D4675)</f>
        <v>0</v>
      </c>
      <c r="G4681" s="426">
        <f t="shared" ref="G4681:G4689" si="498">IF(F4681=0,0,ROUND(E4681/F4681,2))</f>
        <v>0</v>
      </c>
    </row>
    <row r="4682" spans="1:7" ht="16.5" customHeight="1" x14ac:dyDescent="0.2">
      <c r="A4682" s="578" t="s">
        <v>1807</v>
      </c>
      <c r="B4682" s="418" t="str">
        <f t="shared" si="497"/>
        <v xml:space="preserve">Accesorios y repuestos para máquinas de uso especial                 </v>
      </c>
      <c r="C4682" s="428" t="s">
        <v>1721</v>
      </c>
      <c r="D4682" s="579">
        <f>C_Reparaciones_Repuestos_Equipos</f>
        <v>0</v>
      </c>
      <c r="E4682" s="472"/>
      <c r="F4682" s="468">
        <f>IF(C4682="",0,D4675)</f>
        <v>0</v>
      </c>
      <c r="G4682" s="426">
        <f t="shared" si="498"/>
        <v>0</v>
      </c>
    </row>
    <row r="4683" spans="1:7" ht="16.5" customHeight="1" x14ac:dyDescent="0.2">
      <c r="A4683" s="578" t="s">
        <v>1809</v>
      </c>
      <c r="B4683" s="418" t="str">
        <f t="shared" si="497"/>
        <v xml:space="preserve">Gas oil                                                                </v>
      </c>
      <c r="C4683" s="428" t="s">
        <v>982</v>
      </c>
      <c r="D4683" s="579">
        <f>C_Combustible_Equipos</f>
        <v>0</v>
      </c>
      <c r="E4683" s="472"/>
      <c r="F4683" s="468">
        <f>IF(C4683="",0,D4675)</f>
        <v>0</v>
      </c>
      <c r="G4683" s="426">
        <f t="shared" si="498"/>
        <v>0</v>
      </c>
    </row>
    <row r="4684" spans="1:7" ht="16.5" customHeight="1" x14ac:dyDescent="0.2">
      <c r="A4684" s="578" t="s">
        <v>1810</v>
      </c>
      <c r="B4684" s="418" t="str">
        <f t="shared" si="497"/>
        <v xml:space="preserve">Aceites lubricantes                                                    </v>
      </c>
      <c r="C4684" s="428" t="s">
        <v>1808</v>
      </c>
      <c r="D4684" s="579">
        <f>C_Lubricantes_Equipos</f>
        <v>0</v>
      </c>
      <c r="E4684" s="472"/>
      <c r="F4684" s="468">
        <f>IF(C4684="",0,D4675)</f>
        <v>0</v>
      </c>
      <c r="G4684" s="426">
        <f t="shared" si="498"/>
        <v>0</v>
      </c>
    </row>
    <row r="4685" spans="1:7" ht="16.5" customHeight="1" x14ac:dyDescent="0.2">
      <c r="A4685" s="578"/>
      <c r="B4685" s="418">
        <f t="shared" si="497"/>
        <v>0</v>
      </c>
      <c r="C4685" s="428"/>
      <c r="D4685" s="471"/>
      <c r="E4685" s="430"/>
      <c r="F4685" s="468">
        <f>IF(C4685="",0,D4675)</f>
        <v>0</v>
      </c>
      <c r="G4685" s="426">
        <f t="shared" si="498"/>
        <v>0</v>
      </c>
    </row>
    <row r="4686" spans="1:7" ht="16.5" customHeight="1" x14ac:dyDescent="0.2">
      <c r="A4686" s="578"/>
      <c r="B4686" s="418">
        <f t="shared" si="497"/>
        <v>0</v>
      </c>
      <c r="C4686" s="428"/>
      <c r="D4686" s="425"/>
      <c r="E4686" s="471"/>
      <c r="F4686" s="468">
        <f>IF(C4686="",0,D4675)</f>
        <v>0</v>
      </c>
      <c r="G4686" s="426">
        <f t="shared" si="498"/>
        <v>0</v>
      </c>
    </row>
    <row r="4687" spans="1:7" ht="16.5" customHeight="1" x14ac:dyDescent="0.2">
      <c r="A4687" s="578"/>
      <c r="B4687" s="418">
        <f t="shared" si="497"/>
        <v>0</v>
      </c>
      <c r="C4687" s="428"/>
      <c r="D4687" s="425"/>
      <c r="E4687" s="471"/>
      <c r="F4687" s="468">
        <f>IF(C4687="",0,D4675)</f>
        <v>0</v>
      </c>
      <c r="G4687" s="426">
        <f t="shared" si="498"/>
        <v>0</v>
      </c>
    </row>
    <row r="4688" spans="1:7" ht="16.5" customHeight="1" x14ac:dyDescent="0.2">
      <c r="A4688" s="578"/>
      <c r="B4688" s="418">
        <f t="shared" si="497"/>
        <v>0</v>
      </c>
      <c r="C4688" s="428"/>
      <c r="D4688" s="425"/>
      <c r="E4688" s="429"/>
      <c r="F4688" s="468">
        <f>IF(C4688="",0,D4675)</f>
        <v>0</v>
      </c>
      <c r="G4688" s="426">
        <f t="shared" si="498"/>
        <v>0</v>
      </c>
    </row>
    <row r="4689" spans="1:7" ht="16.5" customHeight="1" x14ac:dyDescent="0.2">
      <c r="A4689" s="578"/>
      <c r="B4689" s="418">
        <f t="shared" si="497"/>
        <v>0</v>
      </c>
      <c r="C4689" s="424"/>
      <c r="D4689" s="425"/>
      <c r="E4689" s="429"/>
      <c r="F4689" s="468">
        <f>IF(C4689="",0,D4675)</f>
        <v>0</v>
      </c>
      <c r="G4689" s="426">
        <f t="shared" si="498"/>
        <v>0</v>
      </c>
    </row>
    <row r="4690" spans="1:7" ht="16.5" customHeight="1" x14ac:dyDescent="0.2">
      <c r="A4690" s="169"/>
      <c r="B4690" s="156"/>
      <c r="C4690" s="160"/>
      <c r="D4690" s="156"/>
      <c r="E4690" s="157"/>
      <c r="F4690" s="166" t="s">
        <v>35</v>
      </c>
      <c r="G4690" s="431">
        <f>SUBTOTAL(9,G4680:G4689)</f>
        <v>0</v>
      </c>
    </row>
    <row r="4691" spans="1:7" ht="16.5" customHeight="1" x14ac:dyDescent="0.2">
      <c r="A4691" s="165"/>
      <c r="B4691" s="160"/>
      <c r="C4691" s="167" t="s">
        <v>821</v>
      </c>
      <c r="D4691" s="156"/>
      <c r="E4691" s="157"/>
      <c r="F4691" s="158"/>
      <c r="G4691" s="168"/>
    </row>
    <row r="4692" spans="1:7" ht="16.5" customHeight="1" x14ac:dyDescent="0.2">
      <c r="A4692" s="603" t="s">
        <v>681</v>
      </c>
      <c r="B4692" s="604"/>
      <c r="C4692" s="605" t="s">
        <v>0</v>
      </c>
      <c r="D4692" s="607" t="s">
        <v>32</v>
      </c>
      <c r="E4692" s="607" t="s">
        <v>1715</v>
      </c>
      <c r="F4692" s="609" t="s">
        <v>1054</v>
      </c>
      <c r="G4692" s="611" t="s">
        <v>34</v>
      </c>
    </row>
    <row r="4693" spans="1:7" ht="16.5" customHeight="1" x14ac:dyDescent="0.2">
      <c r="A4693" s="163" t="s">
        <v>682</v>
      </c>
      <c r="B4693" s="164" t="s">
        <v>683</v>
      </c>
      <c r="C4693" s="606"/>
      <c r="D4693" s="608"/>
      <c r="E4693" s="608"/>
      <c r="F4693" s="610"/>
      <c r="G4693" s="612"/>
    </row>
    <row r="4694" spans="1:7" ht="16.5" customHeight="1" x14ac:dyDescent="0.2">
      <c r="A4694" s="423" t="s">
        <v>1822</v>
      </c>
      <c r="B4694" s="418" t="str">
        <f t="shared" ref="B4694:B4700" si="499">IF(A4694=0,0,VLOOKUP(A4694,Tabla_Indices,2,FALSE))</f>
        <v>Oficial Especializado</v>
      </c>
      <c r="C4694" s="427" t="s">
        <v>1723</v>
      </c>
      <c r="D4694" s="425"/>
      <c r="E4694" s="429"/>
      <c r="F4694" s="419">
        <f>D4675</f>
        <v>0</v>
      </c>
      <c r="G4694" s="432">
        <f>IF(F4694=0,0,ROUND(D4694*E4694/F4694,2))</f>
        <v>0</v>
      </c>
    </row>
    <row r="4695" spans="1:7" ht="16.5" customHeight="1" x14ac:dyDescent="0.2">
      <c r="A4695" s="423" t="s">
        <v>1823</v>
      </c>
      <c r="B4695" s="418" t="str">
        <f t="shared" si="499"/>
        <v xml:space="preserve">Oficial </v>
      </c>
      <c r="C4695" s="424" t="s">
        <v>1724</v>
      </c>
      <c r="D4695" s="425"/>
      <c r="E4695" s="429"/>
      <c r="F4695" s="419">
        <f>D4675</f>
        <v>0</v>
      </c>
      <c r="G4695" s="432">
        <f t="shared" ref="G4695:G4700" si="500">IF(F4695=0,0,ROUND(D4695*E4695/F4695,2))</f>
        <v>0</v>
      </c>
    </row>
    <row r="4696" spans="1:7" ht="16.5" customHeight="1" x14ac:dyDescent="0.2">
      <c r="A4696" s="423" t="s">
        <v>1824</v>
      </c>
      <c r="B4696" s="418" t="str">
        <f t="shared" si="499"/>
        <v>Ayudante</v>
      </c>
      <c r="C4696" s="424" t="s">
        <v>1725</v>
      </c>
      <c r="D4696" s="425"/>
      <c r="E4696" s="429"/>
      <c r="F4696" s="419">
        <f>D4675</f>
        <v>0</v>
      </c>
      <c r="G4696" s="432">
        <f t="shared" si="500"/>
        <v>0</v>
      </c>
    </row>
    <row r="4697" spans="1:7" ht="16.5" customHeight="1" x14ac:dyDescent="0.2">
      <c r="A4697" s="423" t="s">
        <v>1824</v>
      </c>
      <c r="B4697" s="418" t="str">
        <f t="shared" si="499"/>
        <v>Ayudante</v>
      </c>
      <c r="C4697" s="424" t="s">
        <v>825</v>
      </c>
      <c r="D4697" s="425"/>
      <c r="E4697" s="429"/>
      <c r="F4697" s="419">
        <f>D4675</f>
        <v>0</v>
      </c>
      <c r="G4697" s="432">
        <f t="shared" si="500"/>
        <v>0</v>
      </c>
    </row>
    <row r="4698" spans="1:7" ht="16.5" customHeight="1" x14ac:dyDescent="0.2">
      <c r="A4698" s="423"/>
      <c r="B4698" s="418">
        <f t="shared" si="499"/>
        <v>0</v>
      </c>
      <c r="C4698" s="424"/>
      <c r="D4698" s="425"/>
      <c r="E4698" s="429"/>
      <c r="F4698" s="419"/>
      <c r="G4698" s="432">
        <f t="shared" si="500"/>
        <v>0</v>
      </c>
    </row>
    <row r="4699" spans="1:7" ht="16.5" customHeight="1" x14ac:dyDescent="0.2">
      <c r="A4699" s="423" t="s">
        <v>1825</v>
      </c>
      <c r="B4699" s="418" t="str">
        <f t="shared" si="499"/>
        <v>Sereno</v>
      </c>
      <c r="C4699" s="424" t="s">
        <v>1726</v>
      </c>
      <c r="D4699" s="433"/>
      <c r="E4699" s="571"/>
      <c r="F4699" s="419">
        <f>D4675</f>
        <v>0</v>
      </c>
      <c r="G4699" s="432">
        <f t="shared" si="500"/>
        <v>0</v>
      </c>
    </row>
    <row r="4700" spans="1:7" ht="16.5" customHeight="1" x14ac:dyDescent="0.2">
      <c r="A4700" s="423"/>
      <c r="B4700" s="418">
        <f t="shared" si="499"/>
        <v>0</v>
      </c>
      <c r="C4700" s="418"/>
      <c r="D4700" s="469"/>
      <c r="E4700" s="419"/>
      <c r="F4700" s="419">
        <f>D4675</f>
        <v>0</v>
      </c>
      <c r="G4700" s="432">
        <f t="shared" si="500"/>
        <v>0</v>
      </c>
    </row>
    <row r="4701" spans="1:7" ht="16.5" customHeight="1" x14ac:dyDescent="0.2">
      <c r="A4701" s="169"/>
      <c r="B4701" s="156"/>
      <c r="C4701" s="160"/>
      <c r="D4701" s="156"/>
      <c r="E4701" s="157"/>
      <c r="F4701" s="166" t="s">
        <v>36</v>
      </c>
      <c r="G4701" s="434">
        <f>SUBTOTAL(9,G4694:G4700)</f>
        <v>0</v>
      </c>
    </row>
    <row r="4702" spans="1:7" ht="16.5" customHeight="1" x14ac:dyDescent="0.2">
      <c r="A4702" s="165"/>
      <c r="B4702" s="160"/>
      <c r="C4702" s="167" t="s">
        <v>1705</v>
      </c>
      <c r="D4702" s="156"/>
      <c r="E4702" s="157"/>
      <c r="F4702" s="158"/>
      <c r="G4702" s="168"/>
    </row>
    <row r="4703" spans="1:7" ht="16.5" customHeight="1" x14ac:dyDescent="0.2">
      <c r="A4703" s="603" t="s">
        <v>681</v>
      </c>
      <c r="B4703" s="604"/>
      <c r="C4703" s="605" t="s">
        <v>0</v>
      </c>
      <c r="D4703" s="605" t="s">
        <v>31</v>
      </c>
      <c r="E4703" s="607" t="s">
        <v>32</v>
      </c>
      <c r="F4703" s="609" t="s">
        <v>33</v>
      </c>
      <c r="G4703" s="611" t="s">
        <v>34</v>
      </c>
    </row>
    <row r="4704" spans="1:7" ht="16.5" customHeight="1" x14ac:dyDescent="0.2">
      <c r="A4704" s="163" t="s">
        <v>682</v>
      </c>
      <c r="B4704" s="164" t="s">
        <v>683</v>
      </c>
      <c r="C4704" s="606"/>
      <c r="D4704" s="606"/>
      <c r="E4704" s="608"/>
      <c r="F4704" s="610"/>
      <c r="G4704" s="612"/>
    </row>
    <row r="4705" spans="1:7" ht="16.5" customHeight="1" x14ac:dyDescent="0.2">
      <c r="A4705" s="423"/>
      <c r="B4705" s="418">
        <f t="shared" ref="B4705:B4715" si="501">IF(A4705=0,0,VLOOKUP(A4705,Tabla_Indices,2,FALSE))</f>
        <v>0</v>
      </c>
      <c r="C4705" s="424"/>
      <c r="D4705" s="425"/>
      <c r="E4705" s="429"/>
      <c r="F4705" s="430"/>
      <c r="G4705" s="432">
        <f>ROUND(E4705*F4705,2)</f>
        <v>0</v>
      </c>
    </row>
    <row r="4706" spans="1:7" ht="16.5" customHeight="1" x14ac:dyDescent="0.2">
      <c r="A4706" s="423"/>
      <c r="B4706" s="418">
        <f t="shared" si="501"/>
        <v>0</v>
      </c>
      <c r="C4706" s="424"/>
      <c r="D4706" s="425"/>
      <c r="E4706" s="429"/>
      <c r="F4706" s="430"/>
      <c r="G4706" s="432">
        <f t="shared" ref="G4706:G4715" si="502">ROUND(E4706*F4706,2)</f>
        <v>0</v>
      </c>
    </row>
    <row r="4707" spans="1:7" ht="16.5" customHeight="1" x14ac:dyDescent="0.2">
      <c r="A4707" s="423"/>
      <c r="B4707" s="418">
        <f t="shared" si="501"/>
        <v>0</v>
      </c>
      <c r="C4707" s="424"/>
      <c r="D4707" s="425"/>
      <c r="E4707" s="429"/>
      <c r="F4707" s="430"/>
      <c r="G4707" s="432">
        <f t="shared" si="502"/>
        <v>0</v>
      </c>
    </row>
    <row r="4708" spans="1:7" ht="16.5" customHeight="1" x14ac:dyDescent="0.2">
      <c r="A4708" s="423"/>
      <c r="B4708" s="418">
        <f t="shared" si="501"/>
        <v>0</v>
      </c>
      <c r="C4708" s="424"/>
      <c r="D4708" s="425"/>
      <c r="E4708" s="429"/>
      <c r="F4708" s="430"/>
      <c r="G4708" s="432">
        <f t="shared" si="502"/>
        <v>0</v>
      </c>
    </row>
    <row r="4709" spans="1:7" ht="16.5" customHeight="1" x14ac:dyDescent="0.2">
      <c r="A4709" s="423"/>
      <c r="B4709" s="418">
        <f t="shared" si="501"/>
        <v>0</v>
      </c>
      <c r="C4709" s="424"/>
      <c r="D4709" s="425"/>
      <c r="E4709" s="429"/>
      <c r="F4709" s="430"/>
      <c r="G4709" s="432">
        <f t="shared" si="502"/>
        <v>0</v>
      </c>
    </row>
    <row r="4710" spans="1:7" ht="16.5" customHeight="1" x14ac:dyDescent="0.2">
      <c r="A4710" s="423"/>
      <c r="B4710" s="418">
        <f t="shared" si="501"/>
        <v>0</v>
      </c>
      <c r="C4710" s="424"/>
      <c r="D4710" s="425"/>
      <c r="E4710" s="435"/>
      <c r="F4710" s="430"/>
      <c r="G4710" s="432">
        <f t="shared" si="502"/>
        <v>0</v>
      </c>
    </row>
    <row r="4711" spans="1:7" ht="16.5" customHeight="1" x14ac:dyDescent="0.2">
      <c r="A4711" s="423"/>
      <c r="B4711" s="418">
        <f t="shared" si="501"/>
        <v>0</v>
      </c>
      <c r="C4711" s="424"/>
      <c r="D4711" s="425"/>
      <c r="E4711" s="429"/>
      <c r="F4711" s="430"/>
      <c r="G4711" s="432">
        <f t="shared" si="502"/>
        <v>0</v>
      </c>
    </row>
    <row r="4712" spans="1:7" ht="16.5" customHeight="1" x14ac:dyDescent="0.2">
      <c r="A4712" s="423"/>
      <c r="B4712" s="418">
        <f t="shared" si="501"/>
        <v>0</v>
      </c>
      <c r="C4712" s="424"/>
      <c r="D4712" s="425"/>
      <c r="E4712" s="429"/>
      <c r="F4712" s="430"/>
      <c r="G4712" s="432">
        <f t="shared" si="502"/>
        <v>0</v>
      </c>
    </row>
    <row r="4713" spans="1:7" ht="16.5" customHeight="1" x14ac:dyDescent="0.2">
      <c r="A4713" s="423"/>
      <c r="B4713" s="418">
        <f t="shared" si="501"/>
        <v>0</v>
      </c>
      <c r="C4713" s="424"/>
      <c r="D4713" s="425"/>
      <c r="E4713" s="429"/>
      <c r="F4713" s="430"/>
      <c r="G4713" s="432">
        <f t="shared" si="502"/>
        <v>0</v>
      </c>
    </row>
    <row r="4714" spans="1:7" ht="16.5" customHeight="1" x14ac:dyDescent="0.2">
      <c r="A4714" s="423"/>
      <c r="B4714" s="418">
        <f t="shared" si="501"/>
        <v>0</v>
      </c>
      <c r="C4714" s="424"/>
      <c r="D4714" s="425"/>
      <c r="E4714" s="429"/>
      <c r="F4714" s="430"/>
      <c r="G4714" s="432">
        <f t="shared" si="502"/>
        <v>0</v>
      </c>
    </row>
    <row r="4715" spans="1:7" ht="16.5" customHeight="1" x14ac:dyDescent="0.2">
      <c r="A4715" s="423"/>
      <c r="B4715" s="418">
        <f t="shared" si="501"/>
        <v>0</v>
      </c>
      <c r="C4715" s="424"/>
      <c r="D4715" s="425"/>
      <c r="E4715" s="429"/>
      <c r="F4715" s="430"/>
      <c r="G4715" s="432">
        <f t="shared" si="502"/>
        <v>0</v>
      </c>
    </row>
    <row r="4716" spans="1:7" ht="16.5" customHeight="1" x14ac:dyDescent="0.2">
      <c r="A4716" s="165"/>
      <c r="B4716" s="160"/>
      <c r="C4716" s="160"/>
      <c r="D4716" s="156"/>
      <c r="E4716" s="157"/>
      <c r="F4716" s="166" t="s">
        <v>37</v>
      </c>
      <c r="G4716" s="436">
        <f>SUBTOTAL(9,G4705:G4715)</f>
        <v>0</v>
      </c>
    </row>
    <row r="4717" spans="1:7" ht="16.5" customHeight="1" x14ac:dyDescent="0.2">
      <c r="A4717" s="165"/>
      <c r="B4717" s="160"/>
      <c r="C4717" s="167" t="s">
        <v>1706</v>
      </c>
      <c r="D4717" s="156"/>
      <c r="E4717" s="157"/>
      <c r="F4717" s="158"/>
      <c r="G4717" s="168"/>
    </row>
    <row r="4718" spans="1:7" ht="16.5" customHeight="1" x14ac:dyDescent="0.2">
      <c r="A4718" s="603" t="s">
        <v>681</v>
      </c>
      <c r="B4718" s="604"/>
      <c r="C4718" s="605" t="s">
        <v>0</v>
      </c>
      <c r="D4718" s="605" t="s">
        <v>31</v>
      </c>
      <c r="E4718" s="607" t="s">
        <v>32</v>
      </c>
      <c r="F4718" s="609" t="s">
        <v>33</v>
      </c>
      <c r="G4718" s="611" t="s">
        <v>34</v>
      </c>
    </row>
    <row r="4719" spans="1:7" ht="16.5" customHeight="1" x14ac:dyDescent="0.2">
      <c r="A4719" s="163" t="s">
        <v>682</v>
      </c>
      <c r="B4719" s="164" t="s">
        <v>683</v>
      </c>
      <c r="C4719" s="606"/>
      <c r="D4719" s="606"/>
      <c r="E4719" s="608"/>
      <c r="F4719" s="610"/>
      <c r="G4719" s="612"/>
    </row>
    <row r="4720" spans="1:7" ht="16.5" customHeight="1" x14ac:dyDescent="0.2">
      <c r="A4720" s="423"/>
      <c r="B4720" s="418">
        <f>IF(A4720=0,0,VLOOKUP(A4720,Tabla_Indices,2,FALSE))</f>
        <v>0</v>
      </c>
      <c r="C4720" s="424"/>
      <c r="D4720" s="425"/>
      <c r="E4720" s="429"/>
      <c r="F4720" s="430"/>
      <c r="G4720" s="432">
        <f>ROUND(E4720*F4720,2)</f>
        <v>0</v>
      </c>
    </row>
    <row r="4721" spans="1:7" ht="16.5" customHeight="1" x14ac:dyDescent="0.2">
      <c r="A4721" s="423"/>
      <c r="B4721" s="418">
        <f>IF(A4721=0,0,VLOOKUP(A4721,Tabla_Indices,2,FALSE))</f>
        <v>0</v>
      </c>
      <c r="C4721" s="424"/>
      <c r="D4721" s="425"/>
      <c r="E4721" s="435"/>
      <c r="F4721" s="430"/>
      <c r="G4721" s="432">
        <f t="shared" ref="G4721" si="503">ROUND(E4721*F4721,2)</f>
        <v>0</v>
      </c>
    </row>
    <row r="4722" spans="1:7" ht="16.5" customHeight="1" x14ac:dyDescent="0.2">
      <c r="A4722" s="165"/>
      <c r="B4722" s="160"/>
      <c r="C4722" s="160"/>
      <c r="D4722" s="156"/>
      <c r="E4722" s="157"/>
      <c r="F4722" s="166" t="s">
        <v>1707</v>
      </c>
      <c r="G4722" s="436">
        <f>SUBTOTAL(9,G4720:G4721)</f>
        <v>0</v>
      </c>
    </row>
    <row r="4723" spans="1:7" ht="16.5" customHeight="1" thickBot="1" x14ac:dyDescent="0.25">
      <c r="A4723" s="170"/>
      <c r="B4723" s="171"/>
      <c r="C4723" s="172"/>
      <c r="D4723" s="171"/>
      <c r="E4723" s="173"/>
      <c r="F4723" s="174"/>
      <c r="G4723" s="175"/>
    </row>
    <row r="4724" spans="1:7" ht="16.5" customHeight="1" thickBot="1" x14ac:dyDescent="0.25">
      <c r="A4724" s="202">
        <f>B4657</f>
        <v>63</v>
      </c>
      <c r="B4724" s="201">
        <f>C4657</f>
        <v>0</v>
      </c>
      <c r="C4724" s="225"/>
      <c r="D4724" s="225" t="s">
        <v>38</v>
      </c>
      <c r="E4724" s="226"/>
      <c r="F4724" s="437" t="str">
        <f>CONCATENATE("$/",G4657)</f>
        <v>$/0</v>
      </c>
      <c r="G4724" s="438">
        <f>SUBTOTAL(9,G4680:G4723)</f>
        <v>0</v>
      </c>
    </row>
    <row r="4725" spans="1:7" ht="16.5" customHeight="1" thickTop="1" thickBot="1" x14ac:dyDescent="0.25"/>
    <row r="4726" spans="1:7" ht="16.5" customHeight="1" thickTop="1" x14ac:dyDescent="0.2">
      <c r="A4726" s="613" t="s">
        <v>40</v>
      </c>
      <c r="B4726" s="614"/>
      <c r="C4726" s="614"/>
      <c r="D4726" s="614"/>
      <c r="E4726" s="614"/>
      <c r="F4726" s="614"/>
      <c r="G4726" s="615"/>
    </row>
    <row r="4727" spans="1:7" ht="16.5" customHeight="1" x14ac:dyDescent="0.2">
      <c r="A4727" s="146" t="s">
        <v>819</v>
      </c>
      <c r="B4727" s="147" t="str">
        <f>Comitente</f>
        <v>DIRECCIÓN PROVINCIAL DE VIALIDAD</v>
      </c>
      <c r="C4727" s="148"/>
      <c r="D4727" s="223"/>
      <c r="E4727" s="223"/>
      <c r="F4727" s="150"/>
      <c r="G4727" s="151"/>
    </row>
    <row r="4728" spans="1:7" ht="16.5" customHeight="1" x14ac:dyDescent="0.2">
      <c r="A4728" s="146" t="s">
        <v>820</v>
      </c>
      <c r="B4728" s="147">
        <f>Contratista</f>
        <v>0</v>
      </c>
      <c r="C4728" s="152"/>
      <c r="D4728" s="152"/>
      <c r="E4728" s="152"/>
      <c r="F4728" s="147"/>
      <c r="G4728" s="153"/>
    </row>
    <row r="4729" spans="1:7" ht="16.5" customHeight="1" x14ac:dyDescent="0.2">
      <c r="A4729" s="146" t="s">
        <v>28</v>
      </c>
      <c r="B4729" s="147">
        <f>Obra</f>
        <v>0</v>
      </c>
      <c r="C4729" s="152"/>
      <c r="D4729" s="152"/>
      <c r="E4729" s="152"/>
      <c r="F4729" s="147" t="s">
        <v>41</v>
      </c>
      <c r="G4729" s="153">
        <f>Fecha_Base</f>
        <v>0</v>
      </c>
    </row>
    <row r="4730" spans="1:7" ht="16.5" customHeight="1" x14ac:dyDescent="0.2">
      <c r="A4730" s="154" t="s">
        <v>818</v>
      </c>
      <c r="B4730" s="155">
        <f>Ubicación</f>
        <v>0</v>
      </c>
      <c r="C4730" s="155"/>
      <c r="D4730" s="156"/>
      <c r="E4730" s="157"/>
      <c r="F4730" s="158"/>
      <c r="G4730" s="159"/>
    </row>
    <row r="4731" spans="1:7" ht="16.5" customHeight="1" x14ac:dyDescent="0.2">
      <c r="A4731" s="154" t="s">
        <v>42</v>
      </c>
      <c r="B4731" s="470"/>
      <c r="C4731" s="160" t="str">
        <f>IF(B4731="","",VLOOKUP(B4731,Tabla_CyP,2,FALSE))</f>
        <v/>
      </c>
      <c r="E4731" s="157"/>
      <c r="F4731" s="158"/>
      <c r="G4731" s="159"/>
    </row>
    <row r="4732" spans="1:7" ht="16.5" customHeight="1" x14ac:dyDescent="0.2">
      <c r="A4732" s="154" t="s">
        <v>29</v>
      </c>
      <c r="B4732" s="570">
        <v>64</v>
      </c>
      <c r="C4732" s="160">
        <f>IF(B4732=0,"",VLOOKUP(B4732,Tabla_CyP,2,FALSE))</f>
        <v>0</v>
      </c>
      <c r="D4732" s="156"/>
      <c r="E4732" s="157"/>
      <c r="F4732" s="155" t="s">
        <v>30</v>
      </c>
      <c r="G4732" s="161">
        <f>IF(B4732=0,"",VLOOKUP(B4732,Tabla_CyP,4,FALSE))</f>
        <v>0</v>
      </c>
    </row>
    <row r="4733" spans="1:7" ht="16.5" customHeight="1" x14ac:dyDescent="0.2">
      <c r="A4733" s="154"/>
      <c r="B4733" s="155"/>
      <c r="C4733" s="160"/>
      <c r="D4733" s="156"/>
      <c r="E4733" s="157"/>
      <c r="F4733" s="160"/>
      <c r="G4733" s="162"/>
    </row>
    <row r="4734" spans="1:7" ht="16.5" customHeight="1" x14ac:dyDescent="0.2">
      <c r="A4734" s="412"/>
      <c r="B4734" s="149"/>
      <c r="C4734" s="413" t="s">
        <v>1695</v>
      </c>
      <c r="D4734" s="149"/>
      <c r="E4734" s="149"/>
      <c r="F4734" s="149"/>
      <c r="G4734" s="414"/>
    </row>
    <row r="4735" spans="1:7" ht="16.5" customHeight="1" x14ac:dyDescent="0.2">
      <c r="A4735" s="154"/>
      <c r="B4735" s="215"/>
      <c r="C4735" s="160"/>
      <c r="D4735" s="156"/>
      <c r="E4735" s="157"/>
      <c r="F4735" s="155"/>
      <c r="G4735" s="161"/>
    </row>
    <row r="4736" spans="1:7" ht="16.5" customHeight="1" x14ac:dyDescent="0.2">
      <c r="A4736" s="154"/>
      <c r="B4736" s="215"/>
      <c r="C4736" s="415" t="s">
        <v>1696</v>
      </c>
      <c r="D4736" s="416" t="s">
        <v>32</v>
      </c>
      <c r="E4736" s="416" t="s">
        <v>1697</v>
      </c>
      <c r="F4736" s="416" t="s">
        <v>1698</v>
      </c>
      <c r="G4736" s="417" t="s">
        <v>1699</v>
      </c>
    </row>
    <row r="4737" spans="1:7" ht="16.5" customHeight="1" x14ac:dyDescent="0.2">
      <c r="A4737" s="154"/>
      <c r="B4737" s="215"/>
      <c r="C4737" s="424"/>
      <c r="D4737" s="429"/>
      <c r="E4737" s="467"/>
      <c r="F4737" s="430"/>
      <c r="G4737" s="420">
        <f>ROUND(D4737*F4737,2)</f>
        <v>0</v>
      </c>
    </row>
    <row r="4738" spans="1:7" ht="16.5" customHeight="1" x14ac:dyDescent="0.2">
      <c r="A4738" s="154"/>
      <c r="B4738" s="215"/>
      <c r="C4738" s="424"/>
      <c r="D4738" s="429"/>
      <c r="E4738" s="467"/>
      <c r="F4738" s="430"/>
      <c r="G4738" s="420">
        <f>ROUND(D4738*F4738,2)</f>
        <v>0</v>
      </c>
    </row>
    <row r="4739" spans="1:7" ht="16.5" customHeight="1" x14ac:dyDescent="0.2">
      <c r="A4739" s="154"/>
      <c r="B4739" s="215"/>
      <c r="C4739" s="424"/>
      <c r="D4739" s="429"/>
      <c r="E4739" s="467"/>
      <c r="F4739" s="430"/>
      <c r="G4739" s="420">
        <f>ROUND(D4739*F4739,2)</f>
        <v>0</v>
      </c>
    </row>
    <row r="4740" spans="1:7" ht="16.5" customHeight="1" x14ac:dyDescent="0.2">
      <c r="A4740" s="154"/>
      <c r="B4740" s="215"/>
      <c r="C4740" s="424"/>
      <c r="D4740" s="429"/>
      <c r="E4740" s="467"/>
      <c r="F4740" s="430"/>
      <c r="G4740" s="420">
        <f>ROUND(D4740*F4740,2)</f>
        <v>0</v>
      </c>
    </row>
    <row r="4741" spans="1:7" ht="16.5" customHeight="1" x14ac:dyDescent="0.2">
      <c r="A4741" s="154"/>
      <c r="B4741" s="215"/>
      <c r="C4741" s="424"/>
      <c r="D4741" s="429"/>
      <c r="E4741" s="467"/>
      <c r="F4741" s="430"/>
      <c r="G4741" s="420">
        <f t="shared" ref="G4741:G4746" si="504">ROUND(D4741*F4741,2)</f>
        <v>0</v>
      </c>
    </row>
    <row r="4742" spans="1:7" ht="16.5" customHeight="1" x14ac:dyDescent="0.2">
      <c r="A4742" s="154"/>
      <c r="B4742" s="215"/>
      <c r="C4742" s="424"/>
      <c r="D4742" s="429"/>
      <c r="E4742" s="467"/>
      <c r="F4742" s="430"/>
      <c r="G4742" s="420">
        <f t="shared" si="504"/>
        <v>0</v>
      </c>
    </row>
    <row r="4743" spans="1:7" ht="16.5" customHeight="1" x14ac:dyDescent="0.2">
      <c r="A4743" s="154"/>
      <c r="B4743" s="215"/>
      <c r="C4743" s="424"/>
      <c r="D4743" s="429"/>
      <c r="E4743" s="467"/>
      <c r="F4743" s="430"/>
      <c r="G4743" s="420">
        <f t="shared" si="504"/>
        <v>0</v>
      </c>
    </row>
    <row r="4744" spans="1:7" ht="16.5" customHeight="1" x14ac:dyDescent="0.2">
      <c r="A4744" s="154"/>
      <c r="B4744" s="215"/>
      <c r="C4744" s="424"/>
      <c r="D4744" s="429"/>
      <c r="E4744" s="467"/>
      <c r="F4744" s="430"/>
      <c r="G4744" s="420">
        <f t="shared" si="504"/>
        <v>0</v>
      </c>
    </row>
    <row r="4745" spans="1:7" ht="16.5" customHeight="1" x14ac:dyDescent="0.2">
      <c r="A4745" s="154"/>
      <c r="B4745" s="215"/>
      <c r="C4745" s="424"/>
      <c r="D4745" s="429"/>
      <c r="E4745" s="467"/>
      <c r="F4745" s="430"/>
      <c r="G4745" s="420">
        <f t="shared" si="504"/>
        <v>0</v>
      </c>
    </row>
    <row r="4746" spans="1:7" ht="16.5" customHeight="1" x14ac:dyDescent="0.2">
      <c r="A4746" s="154"/>
      <c r="B4746" s="215"/>
      <c r="C4746" s="424"/>
      <c r="D4746" s="429"/>
      <c r="E4746" s="467"/>
      <c r="F4746" s="430"/>
      <c r="G4746" s="420">
        <f t="shared" si="504"/>
        <v>0</v>
      </c>
    </row>
    <row r="4747" spans="1:7" ht="16.5" customHeight="1" thickBot="1" x14ac:dyDescent="0.25">
      <c r="A4747" s="154"/>
      <c r="B4747" s="215"/>
      <c r="C4747" s="160"/>
      <c r="E4747" s="222"/>
      <c r="F4747" s="155"/>
      <c r="G4747" s="161"/>
    </row>
    <row r="4748" spans="1:7" ht="16.5" customHeight="1" thickBot="1" x14ac:dyDescent="0.25">
      <c r="A4748" s="154"/>
      <c r="C4748" s="421" t="s">
        <v>1700</v>
      </c>
      <c r="E4748" s="222">
        <f>SUMPRODUCT(D4737:D4746,E4737:E4746)</f>
        <v>0</v>
      </c>
      <c r="F4748" s="155" t="s">
        <v>1701</v>
      </c>
      <c r="G4748" s="422">
        <f>SUM(G4737:G4746)</f>
        <v>0</v>
      </c>
    </row>
    <row r="4749" spans="1:7" ht="16.5" customHeight="1" x14ac:dyDescent="0.2">
      <c r="A4749" s="154"/>
      <c r="B4749" s="215"/>
      <c r="C4749" s="421"/>
      <c r="D4749" s="222"/>
      <c r="E4749" s="157"/>
      <c r="F4749" s="155"/>
      <c r="G4749" s="224"/>
    </row>
    <row r="4750" spans="1:7" ht="16.5" customHeight="1" x14ac:dyDescent="0.2">
      <c r="A4750" s="154"/>
      <c r="B4750" s="215"/>
      <c r="C4750" s="155" t="s">
        <v>1702</v>
      </c>
      <c r="D4750" s="425"/>
      <c r="E4750" s="559" t="str">
        <f>CONCATENATE(G4732,"/día")</f>
        <v>0/día</v>
      </c>
      <c r="F4750" s="155"/>
      <c r="G4750" s="161"/>
    </row>
    <row r="4751" spans="1:7" ht="16.5" customHeight="1" x14ac:dyDescent="0.2">
      <c r="A4751" s="154"/>
      <c r="B4751" s="215"/>
      <c r="C4751" s="160"/>
      <c r="D4751" s="156"/>
      <c r="E4751" s="157"/>
      <c r="F4751" s="155"/>
      <c r="G4751" s="161"/>
    </row>
    <row r="4752" spans="1:7" ht="16.5" customHeight="1" x14ac:dyDescent="0.2">
      <c r="A4752" s="603" t="s">
        <v>681</v>
      </c>
      <c r="B4752" s="604"/>
      <c r="C4752" s="605" t="s">
        <v>0</v>
      </c>
      <c r="D4752" s="607" t="s">
        <v>1703</v>
      </c>
      <c r="E4752" s="607" t="s">
        <v>1715</v>
      </c>
      <c r="F4752" s="609" t="s">
        <v>1054</v>
      </c>
      <c r="G4752" s="611" t="s">
        <v>34</v>
      </c>
    </row>
    <row r="4753" spans="1:7" ht="16.5" customHeight="1" x14ac:dyDescent="0.2">
      <c r="A4753" s="163" t="s">
        <v>682</v>
      </c>
      <c r="B4753" s="164" t="s">
        <v>683</v>
      </c>
      <c r="C4753" s="606"/>
      <c r="D4753" s="608"/>
      <c r="E4753" s="608"/>
      <c r="F4753" s="610"/>
      <c r="G4753" s="612"/>
    </row>
    <row r="4754" spans="1:7" ht="16.5" customHeight="1" x14ac:dyDescent="0.2">
      <c r="A4754" s="165"/>
      <c r="B4754" s="160"/>
      <c r="C4754" s="167" t="s">
        <v>1704</v>
      </c>
      <c r="D4754" s="157"/>
      <c r="E4754" s="157"/>
      <c r="F4754" s="160"/>
      <c r="G4754" s="168"/>
    </row>
    <row r="4755" spans="1:7" ht="16.5" customHeight="1" x14ac:dyDescent="0.2">
      <c r="A4755" s="578" t="s">
        <v>1806</v>
      </c>
      <c r="B4755" s="418" t="str">
        <f t="shared" ref="B4755:B4764" si="505">IF(A4755=0,0,VLOOKUP(A4755,Tabla_Indices,2,FALSE))</f>
        <v>Equipo - Amortización de equipo</v>
      </c>
      <c r="C4755" s="424" t="s">
        <v>1821</v>
      </c>
      <c r="D4755" s="579">
        <f>C_Amortización_Equipo</f>
        <v>0</v>
      </c>
      <c r="E4755" s="472"/>
      <c r="F4755" s="468">
        <f>IF(C4755="",0,D4750)</f>
        <v>0</v>
      </c>
      <c r="G4755" s="426">
        <f>IF(F4755=0,0,ROUND(E4755/F4755,2))</f>
        <v>0</v>
      </c>
    </row>
    <row r="4756" spans="1:7" ht="16.5" customHeight="1" x14ac:dyDescent="0.2">
      <c r="A4756" s="578" t="s">
        <v>1806</v>
      </c>
      <c r="B4756" s="418" t="str">
        <f t="shared" si="505"/>
        <v>Equipo - Amortización de equipo</v>
      </c>
      <c r="C4756" s="424" t="s">
        <v>1811</v>
      </c>
      <c r="D4756" s="579">
        <f>C_Interés_Equipo</f>
        <v>0</v>
      </c>
      <c r="E4756" s="472"/>
      <c r="F4756" s="468">
        <f>IF(C4756="",0,D4750)</f>
        <v>0</v>
      </c>
      <c r="G4756" s="426">
        <f t="shared" ref="G4756:G4764" si="506">IF(F4756=0,0,ROUND(E4756/F4756,2))</f>
        <v>0</v>
      </c>
    </row>
    <row r="4757" spans="1:7" ht="16.5" customHeight="1" x14ac:dyDescent="0.2">
      <c r="A4757" s="578" t="s">
        <v>1807</v>
      </c>
      <c r="B4757" s="418" t="str">
        <f t="shared" si="505"/>
        <v xml:space="preserve">Accesorios y repuestos para máquinas de uso especial                 </v>
      </c>
      <c r="C4757" s="428" t="s">
        <v>1721</v>
      </c>
      <c r="D4757" s="579">
        <f>C_Reparaciones_Repuestos_Equipos</f>
        <v>0</v>
      </c>
      <c r="E4757" s="472"/>
      <c r="F4757" s="468">
        <f>IF(C4757="",0,D4750)</f>
        <v>0</v>
      </c>
      <c r="G4757" s="426">
        <f t="shared" si="506"/>
        <v>0</v>
      </c>
    </row>
    <row r="4758" spans="1:7" ht="16.5" customHeight="1" x14ac:dyDescent="0.2">
      <c r="A4758" s="578" t="s">
        <v>1809</v>
      </c>
      <c r="B4758" s="418" t="str">
        <f t="shared" si="505"/>
        <v xml:space="preserve">Gas oil                                                                </v>
      </c>
      <c r="C4758" s="428" t="s">
        <v>982</v>
      </c>
      <c r="D4758" s="579">
        <f>C_Combustible_Equipos</f>
        <v>0</v>
      </c>
      <c r="E4758" s="472"/>
      <c r="F4758" s="468">
        <f>IF(C4758="",0,D4750)</f>
        <v>0</v>
      </c>
      <c r="G4758" s="426">
        <f t="shared" si="506"/>
        <v>0</v>
      </c>
    </row>
    <row r="4759" spans="1:7" ht="16.5" customHeight="1" x14ac:dyDescent="0.2">
      <c r="A4759" s="578" t="s">
        <v>1810</v>
      </c>
      <c r="B4759" s="418" t="str">
        <f t="shared" si="505"/>
        <v xml:space="preserve">Aceites lubricantes                                                    </v>
      </c>
      <c r="C4759" s="428" t="s">
        <v>1808</v>
      </c>
      <c r="D4759" s="579">
        <f>C_Lubricantes_Equipos</f>
        <v>0</v>
      </c>
      <c r="E4759" s="472"/>
      <c r="F4759" s="468">
        <f>IF(C4759="",0,D4750)</f>
        <v>0</v>
      </c>
      <c r="G4759" s="426">
        <f t="shared" si="506"/>
        <v>0</v>
      </c>
    </row>
    <row r="4760" spans="1:7" ht="16.5" customHeight="1" x14ac:dyDescent="0.2">
      <c r="A4760" s="578"/>
      <c r="B4760" s="418">
        <f t="shared" si="505"/>
        <v>0</v>
      </c>
      <c r="C4760" s="428"/>
      <c r="D4760" s="471"/>
      <c r="E4760" s="430"/>
      <c r="F4760" s="468">
        <f>IF(C4760="",0,D4750)</f>
        <v>0</v>
      </c>
      <c r="G4760" s="426">
        <f t="shared" si="506"/>
        <v>0</v>
      </c>
    </row>
    <row r="4761" spans="1:7" ht="16.5" customHeight="1" x14ac:dyDescent="0.2">
      <c r="A4761" s="578"/>
      <c r="B4761" s="418">
        <f t="shared" si="505"/>
        <v>0</v>
      </c>
      <c r="C4761" s="428"/>
      <c r="D4761" s="425"/>
      <c r="E4761" s="471"/>
      <c r="F4761" s="468">
        <f>IF(C4761="",0,D4750)</f>
        <v>0</v>
      </c>
      <c r="G4761" s="426">
        <f t="shared" si="506"/>
        <v>0</v>
      </c>
    </row>
    <row r="4762" spans="1:7" ht="16.5" customHeight="1" x14ac:dyDescent="0.2">
      <c r="A4762" s="578"/>
      <c r="B4762" s="418">
        <f t="shared" si="505"/>
        <v>0</v>
      </c>
      <c r="C4762" s="428"/>
      <c r="D4762" s="425"/>
      <c r="E4762" s="471"/>
      <c r="F4762" s="468">
        <f>IF(C4762="",0,D4750)</f>
        <v>0</v>
      </c>
      <c r="G4762" s="426">
        <f t="shared" si="506"/>
        <v>0</v>
      </c>
    </row>
    <row r="4763" spans="1:7" ht="16.5" customHeight="1" x14ac:dyDescent="0.2">
      <c r="A4763" s="578"/>
      <c r="B4763" s="418">
        <f t="shared" si="505"/>
        <v>0</v>
      </c>
      <c r="C4763" s="428"/>
      <c r="D4763" s="425"/>
      <c r="E4763" s="429"/>
      <c r="F4763" s="468">
        <f>IF(C4763="",0,D4750)</f>
        <v>0</v>
      </c>
      <c r="G4763" s="426">
        <f t="shared" si="506"/>
        <v>0</v>
      </c>
    </row>
    <row r="4764" spans="1:7" ht="16.5" customHeight="1" x14ac:dyDescent="0.2">
      <c r="A4764" s="578"/>
      <c r="B4764" s="418">
        <f t="shared" si="505"/>
        <v>0</v>
      </c>
      <c r="C4764" s="424"/>
      <c r="D4764" s="425"/>
      <c r="E4764" s="429"/>
      <c r="F4764" s="468">
        <f>IF(C4764="",0,D4750)</f>
        <v>0</v>
      </c>
      <c r="G4764" s="426">
        <f t="shared" si="506"/>
        <v>0</v>
      </c>
    </row>
    <row r="4765" spans="1:7" ht="16.5" customHeight="1" x14ac:dyDescent="0.2">
      <c r="A4765" s="169"/>
      <c r="B4765" s="156"/>
      <c r="C4765" s="160"/>
      <c r="D4765" s="156"/>
      <c r="E4765" s="157"/>
      <c r="F4765" s="166" t="s">
        <v>35</v>
      </c>
      <c r="G4765" s="431">
        <f>SUBTOTAL(9,G4755:G4764)</f>
        <v>0</v>
      </c>
    </row>
    <row r="4766" spans="1:7" ht="16.5" customHeight="1" x14ac:dyDescent="0.2">
      <c r="A4766" s="165"/>
      <c r="B4766" s="160"/>
      <c r="C4766" s="167" t="s">
        <v>821</v>
      </c>
      <c r="D4766" s="156"/>
      <c r="E4766" s="157"/>
      <c r="F4766" s="158"/>
      <c r="G4766" s="168"/>
    </row>
    <row r="4767" spans="1:7" ht="16.5" customHeight="1" x14ac:dyDescent="0.2">
      <c r="A4767" s="603" t="s">
        <v>681</v>
      </c>
      <c r="B4767" s="604"/>
      <c r="C4767" s="605" t="s">
        <v>0</v>
      </c>
      <c r="D4767" s="607" t="s">
        <v>32</v>
      </c>
      <c r="E4767" s="607" t="s">
        <v>1715</v>
      </c>
      <c r="F4767" s="609" t="s">
        <v>1054</v>
      </c>
      <c r="G4767" s="611" t="s">
        <v>34</v>
      </c>
    </row>
    <row r="4768" spans="1:7" ht="16.5" customHeight="1" x14ac:dyDescent="0.2">
      <c r="A4768" s="163" t="s">
        <v>682</v>
      </c>
      <c r="B4768" s="164" t="s">
        <v>683</v>
      </c>
      <c r="C4768" s="606"/>
      <c r="D4768" s="608"/>
      <c r="E4768" s="608"/>
      <c r="F4768" s="610"/>
      <c r="G4768" s="612"/>
    </row>
    <row r="4769" spans="1:7" ht="16.5" customHeight="1" x14ac:dyDescent="0.2">
      <c r="A4769" s="423" t="s">
        <v>1822</v>
      </c>
      <c r="B4769" s="418" t="str">
        <f t="shared" ref="B4769:B4775" si="507">IF(A4769=0,0,VLOOKUP(A4769,Tabla_Indices,2,FALSE))</f>
        <v>Oficial Especializado</v>
      </c>
      <c r="C4769" s="427" t="s">
        <v>1723</v>
      </c>
      <c r="D4769" s="425"/>
      <c r="E4769" s="429"/>
      <c r="F4769" s="419">
        <f>D4750</f>
        <v>0</v>
      </c>
      <c r="G4769" s="432">
        <f>IF(F4769=0,0,ROUND(D4769*E4769/F4769,2))</f>
        <v>0</v>
      </c>
    </row>
    <row r="4770" spans="1:7" ht="16.5" customHeight="1" x14ac:dyDescent="0.2">
      <c r="A4770" s="423" t="s">
        <v>1823</v>
      </c>
      <c r="B4770" s="418" t="str">
        <f t="shared" si="507"/>
        <v xml:space="preserve">Oficial </v>
      </c>
      <c r="C4770" s="424" t="s">
        <v>1724</v>
      </c>
      <c r="D4770" s="425"/>
      <c r="E4770" s="429"/>
      <c r="F4770" s="419">
        <f>D4750</f>
        <v>0</v>
      </c>
      <c r="G4770" s="432">
        <f t="shared" ref="G4770:G4775" si="508">IF(F4770=0,0,ROUND(D4770*E4770/F4770,2))</f>
        <v>0</v>
      </c>
    </row>
    <row r="4771" spans="1:7" ht="16.5" customHeight="1" x14ac:dyDescent="0.2">
      <c r="A4771" s="423" t="s">
        <v>1824</v>
      </c>
      <c r="B4771" s="418" t="str">
        <f t="shared" si="507"/>
        <v>Ayudante</v>
      </c>
      <c r="C4771" s="424" t="s">
        <v>1725</v>
      </c>
      <c r="D4771" s="425"/>
      <c r="E4771" s="429"/>
      <c r="F4771" s="419">
        <f>D4750</f>
        <v>0</v>
      </c>
      <c r="G4771" s="432">
        <f t="shared" si="508"/>
        <v>0</v>
      </c>
    </row>
    <row r="4772" spans="1:7" ht="16.5" customHeight="1" x14ac:dyDescent="0.2">
      <c r="A4772" s="423" t="s">
        <v>1824</v>
      </c>
      <c r="B4772" s="418" t="str">
        <f t="shared" si="507"/>
        <v>Ayudante</v>
      </c>
      <c r="C4772" s="424" t="s">
        <v>825</v>
      </c>
      <c r="D4772" s="425"/>
      <c r="E4772" s="429"/>
      <c r="F4772" s="419">
        <f>D4750</f>
        <v>0</v>
      </c>
      <c r="G4772" s="432">
        <f t="shared" si="508"/>
        <v>0</v>
      </c>
    </row>
    <row r="4773" spans="1:7" ht="16.5" customHeight="1" x14ac:dyDescent="0.2">
      <c r="A4773" s="423"/>
      <c r="B4773" s="418">
        <f t="shared" si="507"/>
        <v>0</v>
      </c>
      <c r="C4773" s="424"/>
      <c r="D4773" s="425"/>
      <c r="E4773" s="429"/>
      <c r="F4773" s="419"/>
      <c r="G4773" s="432">
        <f t="shared" si="508"/>
        <v>0</v>
      </c>
    </row>
    <row r="4774" spans="1:7" ht="16.5" customHeight="1" x14ac:dyDescent="0.2">
      <c r="A4774" s="423" t="s">
        <v>1825</v>
      </c>
      <c r="B4774" s="418" t="str">
        <f t="shared" si="507"/>
        <v>Sereno</v>
      </c>
      <c r="C4774" s="424" t="s">
        <v>1726</v>
      </c>
      <c r="D4774" s="433"/>
      <c r="E4774" s="571"/>
      <c r="F4774" s="419">
        <f>D4750</f>
        <v>0</v>
      </c>
      <c r="G4774" s="432">
        <f t="shared" si="508"/>
        <v>0</v>
      </c>
    </row>
    <row r="4775" spans="1:7" ht="16.5" customHeight="1" x14ac:dyDescent="0.2">
      <c r="A4775" s="423"/>
      <c r="B4775" s="418">
        <f t="shared" si="507"/>
        <v>0</v>
      </c>
      <c r="C4775" s="418"/>
      <c r="D4775" s="469"/>
      <c r="E4775" s="419"/>
      <c r="F4775" s="419">
        <f>D4750</f>
        <v>0</v>
      </c>
      <c r="G4775" s="432">
        <f t="shared" si="508"/>
        <v>0</v>
      </c>
    </row>
    <row r="4776" spans="1:7" ht="16.5" customHeight="1" x14ac:dyDescent="0.2">
      <c r="A4776" s="169"/>
      <c r="B4776" s="156"/>
      <c r="C4776" s="160"/>
      <c r="D4776" s="156"/>
      <c r="E4776" s="157"/>
      <c r="F4776" s="166" t="s">
        <v>36</v>
      </c>
      <c r="G4776" s="434">
        <f>SUBTOTAL(9,G4769:G4775)</f>
        <v>0</v>
      </c>
    </row>
    <row r="4777" spans="1:7" ht="16.5" customHeight="1" x14ac:dyDescent="0.2">
      <c r="A4777" s="165"/>
      <c r="B4777" s="160"/>
      <c r="C4777" s="167" t="s">
        <v>1705</v>
      </c>
      <c r="D4777" s="156"/>
      <c r="E4777" s="157"/>
      <c r="F4777" s="158"/>
      <c r="G4777" s="168"/>
    </row>
    <row r="4778" spans="1:7" ht="16.5" customHeight="1" x14ac:dyDescent="0.2">
      <c r="A4778" s="603" t="s">
        <v>681</v>
      </c>
      <c r="B4778" s="604"/>
      <c r="C4778" s="605" t="s">
        <v>0</v>
      </c>
      <c r="D4778" s="605" t="s">
        <v>31</v>
      </c>
      <c r="E4778" s="607" t="s">
        <v>32</v>
      </c>
      <c r="F4778" s="609" t="s">
        <v>33</v>
      </c>
      <c r="G4778" s="611" t="s">
        <v>34</v>
      </c>
    </row>
    <row r="4779" spans="1:7" ht="16.5" customHeight="1" x14ac:dyDescent="0.2">
      <c r="A4779" s="163" t="s">
        <v>682</v>
      </c>
      <c r="B4779" s="164" t="s">
        <v>683</v>
      </c>
      <c r="C4779" s="606"/>
      <c r="D4779" s="606"/>
      <c r="E4779" s="608"/>
      <c r="F4779" s="610"/>
      <c r="G4779" s="612"/>
    </row>
    <row r="4780" spans="1:7" ht="16.5" customHeight="1" x14ac:dyDescent="0.2">
      <c r="A4780" s="423"/>
      <c r="B4780" s="418">
        <f t="shared" ref="B4780:B4790" si="509">IF(A4780=0,0,VLOOKUP(A4780,Tabla_Indices,2,FALSE))</f>
        <v>0</v>
      </c>
      <c r="C4780" s="424"/>
      <c r="D4780" s="425"/>
      <c r="E4780" s="429"/>
      <c r="F4780" s="430"/>
      <c r="G4780" s="432">
        <f>ROUND(E4780*F4780,2)</f>
        <v>0</v>
      </c>
    </row>
    <row r="4781" spans="1:7" ht="16.5" customHeight="1" x14ac:dyDescent="0.2">
      <c r="A4781" s="423"/>
      <c r="B4781" s="418">
        <f t="shared" si="509"/>
        <v>0</v>
      </c>
      <c r="C4781" s="424"/>
      <c r="D4781" s="425"/>
      <c r="E4781" s="429"/>
      <c r="F4781" s="430"/>
      <c r="G4781" s="432">
        <f t="shared" ref="G4781:G4790" si="510">ROUND(E4781*F4781,2)</f>
        <v>0</v>
      </c>
    </row>
    <row r="4782" spans="1:7" ht="16.5" customHeight="1" x14ac:dyDescent="0.2">
      <c r="A4782" s="423"/>
      <c r="B4782" s="418">
        <f t="shared" si="509"/>
        <v>0</v>
      </c>
      <c r="C4782" s="424"/>
      <c r="D4782" s="425"/>
      <c r="E4782" s="429"/>
      <c r="F4782" s="430"/>
      <c r="G4782" s="432">
        <f t="shared" si="510"/>
        <v>0</v>
      </c>
    </row>
    <row r="4783" spans="1:7" ht="16.5" customHeight="1" x14ac:dyDescent="0.2">
      <c r="A4783" s="423"/>
      <c r="B4783" s="418">
        <f t="shared" si="509"/>
        <v>0</v>
      </c>
      <c r="C4783" s="424"/>
      <c r="D4783" s="425"/>
      <c r="E4783" s="429"/>
      <c r="F4783" s="430"/>
      <c r="G4783" s="432">
        <f t="shared" si="510"/>
        <v>0</v>
      </c>
    </row>
    <row r="4784" spans="1:7" ht="16.5" customHeight="1" x14ac:dyDescent="0.2">
      <c r="A4784" s="423"/>
      <c r="B4784" s="418">
        <f t="shared" si="509"/>
        <v>0</v>
      </c>
      <c r="C4784" s="424"/>
      <c r="D4784" s="425"/>
      <c r="E4784" s="429"/>
      <c r="F4784" s="430"/>
      <c r="G4784" s="432">
        <f t="shared" si="510"/>
        <v>0</v>
      </c>
    </row>
    <row r="4785" spans="1:7" ht="16.5" customHeight="1" x14ac:dyDescent="0.2">
      <c r="A4785" s="423"/>
      <c r="B4785" s="418">
        <f t="shared" si="509"/>
        <v>0</v>
      </c>
      <c r="C4785" s="424"/>
      <c r="D4785" s="425"/>
      <c r="E4785" s="435"/>
      <c r="F4785" s="430"/>
      <c r="G4785" s="432">
        <f t="shared" si="510"/>
        <v>0</v>
      </c>
    </row>
    <row r="4786" spans="1:7" ht="16.5" customHeight="1" x14ac:dyDescent="0.2">
      <c r="A4786" s="423"/>
      <c r="B4786" s="418">
        <f t="shared" si="509"/>
        <v>0</v>
      </c>
      <c r="C4786" s="424"/>
      <c r="D4786" s="425"/>
      <c r="E4786" s="429"/>
      <c r="F4786" s="430"/>
      <c r="G4786" s="432">
        <f t="shared" si="510"/>
        <v>0</v>
      </c>
    </row>
    <row r="4787" spans="1:7" ht="16.5" customHeight="1" x14ac:dyDescent="0.2">
      <c r="A4787" s="423"/>
      <c r="B4787" s="418">
        <f t="shared" si="509"/>
        <v>0</v>
      </c>
      <c r="C4787" s="424"/>
      <c r="D4787" s="425"/>
      <c r="E4787" s="429"/>
      <c r="F4787" s="430"/>
      <c r="G4787" s="432">
        <f t="shared" si="510"/>
        <v>0</v>
      </c>
    </row>
    <row r="4788" spans="1:7" ht="16.5" customHeight="1" x14ac:dyDescent="0.2">
      <c r="A4788" s="423"/>
      <c r="B4788" s="418">
        <f t="shared" si="509"/>
        <v>0</v>
      </c>
      <c r="C4788" s="424"/>
      <c r="D4788" s="425"/>
      <c r="E4788" s="429"/>
      <c r="F4788" s="430"/>
      <c r="G4788" s="432">
        <f t="shared" si="510"/>
        <v>0</v>
      </c>
    </row>
    <row r="4789" spans="1:7" ht="16.5" customHeight="1" x14ac:dyDescent="0.2">
      <c r="A4789" s="423"/>
      <c r="B4789" s="418">
        <f t="shared" si="509"/>
        <v>0</v>
      </c>
      <c r="C4789" s="424"/>
      <c r="D4789" s="425"/>
      <c r="E4789" s="429"/>
      <c r="F4789" s="430"/>
      <c r="G4789" s="432">
        <f t="shared" si="510"/>
        <v>0</v>
      </c>
    </row>
    <row r="4790" spans="1:7" ht="16.5" customHeight="1" x14ac:dyDescent="0.2">
      <c r="A4790" s="423"/>
      <c r="B4790" s="418">
        <f t="shared" si="509"/>
        <v>0</v>
      </c>
      <c r="C4790" s="424"/>
      <c r="D4790" s="425"/>
      <c r="E4790" s="429"/>
      <c r="F4790" s="430"/>
      <c r="G4790" s="432">
        <f t="shared" si="510"/>
        <v>0</v>
      </c>
    </row>
    <row r="4791" spans="1:7" ht="16.5" customHeight="1" x14ac:dyDescent="0.2">
      <c r="A4791" s="165"/>
      <c r="B4791" s="160"/>
      <c r="C4791" s="160"/>
      <c r="D4791" s="156"/>
      <c r="E4791" s="157"/>
      <c r="F4791" s="166" t="s">
        <v>37</v>
      </c>
      <c r="G4791" s="436">
        <f>SUBTOTAL(9,G4780:G4790)</f>
        <v>0</v>
      </c>
    </row>
    <row r="4792" spans="1:7" ht="16.5" customHeight="1" x14ac:dyDescent="0.2">
      <c r="A4792" s="165"/>
      <c r="B4792" s="160"/>
      <c r="C4792" s="167" t="s">
        <v>1706</v>
      </c>
      <c r="D4792" s="156"/>
      <c r="E4792" s="157"/>
      <c r="F4792" s="158"/>
      <c r="G4792" s="168"/>
    </row>
    <row r="4793" spans="1:7" ht="16.5" customHeight="1" x14ac:dyDescent="0.2">
      <c r="A4793" s="603" t="s">
        <v>681</v>
      </c>
      <c r="B4793" s="604"/>
      <c r="C4793" s="605" t="s">
        <v>0</v>
      </c>
      <c r="D4793" s="605" t="s">
        <v>31</v>
      </c>
      <c r="E4793" s="607" t="s">
        <v>32</v>
      </c>
      <c r="F4793" s="609" t="s">
        <v>33</v>
      </c>
      <c r="G4793" s="611" t="s">
        <v>34</v>
      </c>
    </row>
    <row r="4794" spans="1:7" ht="16.5" customHeight="1" x14ac:dyDescent="0.2">
      <c r="A4794" s="163" t="s">
        <v>682</v>
      </c>
      <c r="B4794" s="164" t="s">
        <v>683</v>
      </c>
      <c r="C4794" s="606"/>
      <c r="D4794" s="606"/>
      <c r="E4794" s="608"/>
      <c r="F4794" s="610"/>
      <c r="G4794" s="612"/>
    </row>
    <row r="4795" spans="1:7" ht="16.5" customHeight="1" x14ac:dyDescent="0.2">
      <c r="A4795" s="423"/>
      <c r="B4795" s="418">
        <f>IF(A4795=0,0,VLOOKUP(A4795,Tabla_Indices,2,FALSE))</f>
        <v>0</v>
      </c>
      <c r="C4795" s="424"/>
      <c r="D4795" s="425"/>
      <c r="E4795" s="429"/>
      <c r="F4795" s="430"/>
      <c r="G4795" s="432">
        <f>ROUND(E4795*F4795,2)</f>
        <v>0</v>
      </c>
    </row>
    <row r="4796" spans="1:7" ht="16.5" customHeight="1" x14ac:dyDescent="0.2">
      <c r="A4796" s="423"/>
      <c r="B4796" s="418">
        <f>IF(A4796=0,0,VLOOKUP(A4796,Tabla_Indices,2,FALSE))</f>
        <v>0</v>
      </c>
      <c r="C4796" s="424"/>
      <c r="D4796" s="425"/>
      <c r="E4796" s="435"/>
      <c r="F4796" s="430"/>
      <c r="G4796" s="432">
        <f t="shared" ref="G4796" si="511">ROUND(E4796*F4796,2)</f>
        <v>0</v>
      </c>
    </row>
    <row r="4797" spans="1:7" ht="16.5" customHeight="1" x14ac:dyDescent="0.2">
      <c r="A4797" s="165"/>
      <c r="B4797" s="160"/>
      <c r="C4797" s="160"/>
      <c r="D4797" s="156"/>
      <c r="E4797" s="157"/>
      <c r="F4797" s="166" t="s">
        <v>1707</v>
      </c>
      <c r="G4797" s="436">
        <f>SUBTOTAL(9,G4795:G4796)</f>
        <v>0</v>
      </c>
    </row>
    <row r="4798" spans="1:7" ht="16.5" customHeight="1" thickBot="1" x14ac:dyDescent="0.25">
      <c r="A4798" s="170"/>
      <c r="B4798" s="171"/>
      <c r="C4798" s="172"/>
      <c r="D4798" s="171"/>
      <c r="E4798" s="173"/>
      <c r="F4798" s="174"/>
      <c r="G4798" s="175"/>
    </row>
    <row r="4799" spans="1:7" ht="16.5" customHeight="1" thickBot="1" x14ac:dyDescent="0.25">
      <c r="A4799" s="202">
        <f>B4732</f>
        <v>64</v>
      </c>
      <c r="B4799" s="201">
        <f>C4732</f>
        <v>0</v>
      </c>
      <c r="C4799" s="225"/>
      <c r="D4799" s="225" t="s">
        <v>38</v>
      </c>
      <c r="E4799" s="226"/>
      <c r="F4799" s="437" t="str">
        <f>CONCATENATE("$/",G4732)</f>
        <v>$/0</v>
      </c>
      <c r="G4799" s="438">
        <f>SUBTOTAL(9,G4755:G4798)</f>
        <v>0</v>
      </c>
    </row>
    <row r="4800" spans="1:7" ht="16.5" customHeight="1" thickTop="1" thickBot="1" x14ac:dyDescent="0.25"/>
    <row r="4801" spans="1:7" ht="16.5" customHeight="1" thickTop="1" x14ac:dyDescent="0.2">
      <c r="A4801" s="613" t="s">
        <v>40</v>
      </c>
      <c r="B4801" s="614"/>
      <c r="C4801" s="614"/>
      <c r="D4801" s="614"/>
      <c r="E4801" s="614"/>
      <c r="F4801" s="614"/>
      <c r="G4801" s="615"/>
    </row>
    <row r="4802" spans="1:7" ht="16.5" customHeight="1" x14ac:dyDescent="0.2">
      <c r="A4802" s="146" t="s">
        <v>819</v>
      </c>
      <c r="B4802" s="147" t="str">
        <f>Comitente</f>
        <v>DIRECCIÓN PROVINCIAL DE VIALIDAD</v>
      </c>
      <c r="C4802" s="148"/>
      <c r="D4802" s="223"/>
      <c r="E4802" s="223"/>
      <c r="F4802" s="150"/>
      <c r="G4802" s="151"/>
    </row>
    <row r="4803" spans="1:7" ht="16.5" customHeight="1" x14ac:dyDescent="0.2">
      <c r="A4803" s="146" t="s">
        <v>820</v>
      </c>
      <c r="B4803" s="147">
        <f>Contratista</f>
        <v>0</v>
      </c>
      <c r="C4803" s="152"/>
      <c r="D4803" s="152"/>
      <c r="E4803" s="152"/>
      <c r="F4803" s="147"/>
      <c r="G4803" s="153"/>
    </row>
    <row r="4804" spans="1:7" ht="16.5" customHeight="1" x14ac:dyDescent="0.2">
      <c r="A4804" s="146" t="s">
        <v>28</v>
      </c>
      <c r="B4804" s="147">
        <f>Obra</f>
        <v>0</v>
      </c>
      <c r="C4804" s="152"/>
      <c r="D4804" s="152"/>
      <c r="E4804" s="152"/>
      <c r="F4804" s="147" t="s">
        <v>41</v>
      </c>
      <c r="G4804" s="153">
        <f>Fecha_Base</f>
        <v>0</v>
      </c>
    </row>
    <row r="4805" spans="1:7" ht="16.5" customHeight="1" x14ac:dyDescent="0.2">
      <c r="A4805" s="154" t="s">
        <v>818</v>
      </c>
      <c r="B4805" s="155">
        <f>Ubicación</f>
        <v>0</v>
      </c>
      <c r="C4805" s="155"/>
      <c r="D4805" s="156"/>
      <c r="E4805" s="157"/>
      <c r="F4805" s="158"/>
      <c r="G4805" s="159"/>
    </row>
    <row r="4806" spans="1:7" ht="16.5" customHeight="1" x14ac:dyDescent="0.2">
      <c r="A4806" s="154" t="s">
        <v>42</v>
      </c>
      <c r="B4806" s="470"/>
      <c r="C4806" s="160" t="str">
        <f>IF(B4806="","",VLOOKUP(B4806,Tabla_CyP,2,FALSE))</f>
        <v/>
      </c>
      <c r="E4806" s="157"/>
      <c r="F4806" s="158"/>
      <c r="G4806" s="159"/>
    </row>
    <row r="4807" spans="1:7" ht="16.5" customHeight="1" x14ac:dyDescent="0.2">
      <c r="A4807" s="154" t="s">
        <v>29</v>
      </c>
      <c r="B4807" s="570">
        <v>65</v>
      </c>
      <c r="C4807" s="160">
        <f>IF(B4807=0,"",VLOOKUP(B4807,Tabla_CyP,2,FALSE))</f>
        <v>0</v>
      </c>
      <c r="D4807" s="156"/>
      <c r="E4807" s="157"/>
      <c r="F4807" s="155" t="s">
        <v>30</v>
      </c>
      <c r="G4807" s="161">
        <f>IF(B4807=0,"",VLOOKUP(B4807,Tabla_CyP,4,FALSE))</f>
        <v>0</v>
      </c>
    </row>
    <row r="4808" spans="1:7" ht="16.5" customHeight="1" x14ac:dyDescent="0.2">
      <c r="A4808" s="154"/>
      <c r="B4808" s="155"/>
      <c r="C4808" s="160"/>
      <c r="D4808" s="156"/>
      <c r="E4808" s="157"/>
      <c r="F4808" s="160"/>
      <c r="G4808" s="162"/>
    </row>
    <row r="4809" spans="1:7" ht="16.5" customHeight="1" x14ac:dyDescent="0.2">
      <c r="A4809" s="412"/>
      <c r="B4809" s="149"/>
      <c r="C4809" s="413" t="s">
        <v>1695</v>
      </c>
      <c r="D4809" s="149"/>
      <c r="E4809" s="149"/>
      <c r="F4809" s="149"/>
      <c r="G4809" s="414"/>
    </row>
    <row r="4810" spans="1:7" ht="16.5" customHeight="1" x14ac:dyDescent="0.2">
      <c r="A4810" s="154"/>
      <c r="B4810" s="215"/>
      <c r="C4810" s="160"/>
      <c r="D4810" s="156"/>
      <c r="E4810" s="157"/>
      <c r="F4810" s="155"/>
      <c r="G4810" s="161"/>
    </row>
    <row r="4811" spans="1:7" ht="16.5" customHeight="1" x14ac:dyDescent="0.2">
      <c r="A4811" s="154"/>
      <c r="B4811" s="215"/>
      <c r="C4811" s="415" t="s">
        <v>1696</v>
      </c>
      <c r="D4811" s="416" t="s">
        <v>32</v>
      </c>
      <c r="E4811" s="416" t="s">
        <v>1697</v>
      </c>
      <c r="F4811" s="416" t="s">
        <v>1698</v>
      </c>
      <c r="G4811" s="417" t="s">
        <v>1699</v>
      </c>
    </row>
    <row r="4812" spans="1:7" ht="16.5" customHeight="1" x14ac:dyDescent="0.2">
      <c r="A4812" s="154"/>
      <c r="B4812" s="215"/>
      <c r="C4812" s="424"/>
      <c r="D4812" s="429"/>
      <c r="E4812" s="467"/>
      <c r="F4812" s="430"/>
      <c r="G4812" s="420">
        <f>ROUND(D4812*F4812,2)</f>
        <v>0</v>
      </c>
    </row>
    <row r="4813" spans="1:7" ht="16.5" customHeight="1" x14ac:dyDescent="0.2">
      <c r="A4813" s="154"/>
      <c r="B4813" s="215"/>
      <c r="C4813" s="424"/>
      <c r="D4813" s="429"/>
      <c r="E4813" s="467"/>
      <c r="F4813" s="430"/>
      <c r="G4813" s="420">
        <f>ROUND(D4813*F4813,2)</f>
        <v>0</v>
      </c>
    </row>
    <row r="4814" spans="1:7" ht="16.5" customHeight="1" x14ac:dyDescent="0.2">
      <c r="A4814" s="154"/>
      <c r="B4814" s="215"/>
      <c r="C4814" s="424"/>
      <c r="D4814" s="429"/>
      <c r="E4814" s="467"/>
      <c r="F4814" s="430"/>
      <c r="G4814" s="420">
        <f>ROUND(D4814*F4814,2)</f>
        <v>0</v>
      </c>
    </row>
    <row r="4815" spans="1:7" ht="16.5" customHeight="1" x14ac:dyDescent="0.2">
      <c r="A4815" s="154"/>
      <c r="B4815" s="215"/>
      <c r="C4815" s="424"/>
      <c r="D4815" s="429"/>
      <c r="E4815" s="467"/>
      <c r="F4815" s="430"/>
      <c r="G4815" s="420">
        <f>ROUND(D4815*F4815,2)</f>
        <v>0</v>
      </c>
    </row>
    <row r="4816" spans="1:7" ht="16.5" customHeight="1" x14ac:dyDescent="0.2">
      <c r="A4816" s="154"/>
      <c r="B4816" s="215"/>
      <c r="C4816" s="424"/>
      <c r="D4816" s="429"/>
      <c r="E4816" s="467"/>
      <c r="F4816" s="430"/>
      <c r="G4816" s="420">
        <f t="shared" ref="G4816:G4821" si="512">ROUND(D4816*F4816,2)</f>
        <v>0</v>
      </c>
    </row>
    <row r="4817" spans="1:7" ht="16.5" customHeight="1" x14ac:dyDescent="0.2">
      <c r="A4817" s="154"/>
      <c r="B4817" s="215"/>
      <c r="C4817" s="424"/>
      <c r="D4817" s="429"/>
      <c r="E4817" s="467"/>
      <c r="F4817" s="430"/>
      <c r="G4817" s="420">
        <f t="shared" si="512"/>
        <v>0</v>
      </c>
    </row>
    <row r="4818" spans="1:7" ht="16.5" customHeight="1" x14ac:dyDescent="0.2">
      <c r="A4818" s="154"/>
      <c r="B4818" s="215"/>
      <c r="C4818" s="424"/>
      <c r="D4818" s="429"/>
      <c r="E4818" s="467"/>
      <c r="F4818" s="430"/>
      <c r="G4818" s="420">
        <f t="shared" si="512"/>
        <v>0</v>
      </c>
    </row>
    <row r="4819" spans="1:7" ht="16.5" customHeight="1" x14ac:dyDescent="0.2">
      <c r="A4819" s="154"/>
      <c r="B4819" s="215"/>
      <c r="C4819" s="424"/>
      <c r="D4819" s="429"/>
      <c r="E4819" s="467"/>
      <c r="F4819" s="430"/>
      <c r="G4819" s="420">
        <f t="shared" si="512"/>
        <v>0</v>
      </c>
    </row>
    <row r="4820" spans="1:7" ht="16.5" customHeight="1" x14ac:dyDescent="0.2">
      <c r="A4820" s="154"/>
      <c r="B4820" s="215"/>
      <c r="C4820" s="424"/>
      <c r="D4820" s="429"/>
      <c r="E4820" s="467"/>
      <c r="F4820" s="430"/>
      <c r="G4820" s="420">
        <f t="shared" si="512"/>
        <v>0</v>
      </c>
    </row>
    <row r="4821" spans="1:7" ht="16.5" customHeight="1" x14ac:dyDescent="0.2">
      <c r="A4821" s="154"/>
      <c r="B4821" s="215"/>
      <c r="C4821" s="424"/>
      <c r="D4821" s="429"/>
      <c r="E4821" s="467"/>
      <c r="F4821" s="430"/>
      <c r="G4821" s="420">
        <f t="shared" si="512"/>
        <v>0</v>
      </c>
    </row>
    <row r="4822" spans="1:7" ht="16.5" customHeight="1" thickBot="1" x14ac:dyDescent="0.25">
      <c r="A4822" s="154"/>
      <c r="B4822" s="215"/>
      <c r="C4822" s="160"/>
      <c r="E4822" s="222"/>
      <c r="F4822" s="155"/>
      <c r="G4822" s="161"/>
    </row>
    <row r="4823" spans="1:7" ht="16.5" customHeight="1" thickBot="1" x14ac:dyDescent="0.25">
      <c r="A4823" s="154"/>
      <c r="C4823" s="421" t="s">
        <v>1700</v>
      </c>
      <c r="E4823" s="222">
        <f>SUMPRODUCT(D4812:D4821,E4812:E4821)</f>
        <v>0</v>
      </c>
      <c r="F4823" s="155" t="s">
        <v>1701</v>
      </c>
      <c r="G4823" s="422">
        <f>SUM(G4812:G4821)</f>
        <v>0</v>
      </c>
    </row>
    <row r="4824" spans="1:7" ht="16.5" customHeight="1" x14ac:dyDescent="0.2">
      <c r="A4824" s="154"/>
      <c r="B4824" s="215"/>
      <c r="C4824" s="421"/>
      <c r="D4824" s="222"/>
      <c r="E4824" s="157"/>
      <c r="F4824" s="155"/>
      <c r="G4824" s="224"/>
    </row>
    <row r="4825" spans="1:7" ht="16.5" customHeight="1" x14ac:dyDescent="0.2">
      <c r="A4825" s="154"/>
      <c r="B4825" s="215"/>
      <c r="C4825" s="155" t="s">
        <v>1702</v>
      </c>
      <c r="D4825" s="425"/>
      <c r="E4825" s="559" t="str">
        <f>CONCATENATE(G4807,"/día")</f>
        <v>0/día</v>
      </c>
      <c r="F4825" s="155"/>
      <c r="G4825" s="161"/>
    </row>
    <row r="4826" spans="1:7" ht="16.5" customHeight="1" x14ac:dyDescent="0.2">
      <c r="A4826" s="154"/>
      <c r="B4826" s="215"/>
      <c r="C4826" s="160"/>
      <c r="D4826" s="156"/>
      <c r="E4826" s="157"/>
      <c r="F4826" s="155"/>
      <c r="G4826" s="161"/>
    </row>
    <row r="4827" spans="1:7" ht="16.5" customHeight="1" x14ac:dyDescent="0.2">
      <c r="A4827" s="603" t="s">
        <v>681</v>
      </c>
      <c r="B4827" s="604"/>
      <c r="C4827" s="605" t="s">
        <v>0</v>
      </c>
      <c r="D4827" s="607" t="s">
        <v>1703</v>
      </c>
      <c r="E4827" s="607" t="s">
        <v>1715</v>
      </c>
      <c r="F4827" s="609" t="s">
        <v>1054</v>
      </c>
      <c r="G4827" s="611" t="s">
        <v>34</v>
      </c>
    </row>
    <row r="4828" spans="1:7" ht="16.5" customHeight="1" x14ac:dyDescent="0.2">
      <c r="A4828" s="163" t="s">
        <v>682</v>
      </c>
      <c r="B4828" s="164" t="s">
        <v>683</v>
      </c>
      <c r="C4828" s="606"/>
      <c r="D4828" s="608"/>
      <c r="E4828" s="608"/>
      <c r="F4828" s="610"/>
      <c r="G4828" s="612"/>
    </row>
    <row r="4829" spans="1:7" ht="16.5" customHeight="1" x14ac:dyDescent="0.2">
      <c r="A4829" s="165"/>
      <c r="B4829" s="160"/>
      <c r="C4829" s="167" t="s">
        <v>1704</v>
      </c>
      <c r="D4829" s="157"/>
      <c r="E4829" s="157"/>
      <c r="F4829" s="160"/>
      <c r="G4829" s="168"/>
    </row>
    <row r="4830" spans="1:7" ht="16.5" customHeight="1" x14ac:dyDescent="0.2">
      <c r="A4830" s="578" t="s">
        <v>1806</v>
      </c>
      <c r="B4830" s="418" t="str">
        <f t="shared" ref="B4830:B4839" si="513">IF(A4830=0,0,VLOOKUP(A4830,Tabla_Indices,2,FALSE))</f>
        <v>Equipo - Amortización de equipo</v>
      </c>
      <c r="C4830" s="424" t="s">
        <v>1821</v>
      </c>
      <c r="D4830" s="579">
        <f>C_Amortización_Equipo</f>
        <v>0</v>
      </c>
      <c r="E4830" s="472"/>
      <c r="F4830" s="468">
        <f>IF(C4830="",0,D4825)</f>
        <v>0</v>
      </c>
      <c r="G4830" s="426">
        <f>IF(F4830=0,0,ROUND(E4830/F4830,2))</f>
        <v>0</v>
      </c>
    </row>
    <row r="4831" spans="1:7" ht="16.5" customHeight="1" x14ac:dyDescent="0.2">
      <c r="A4831" s="578" t="s">
        <v>1806</v>
      </c>
      <c r="B4831" s="418" t="str">
        <f t="shared" si="513"/>
        <v>Equipo - Amortización de equipo</v>
      </c>
      <c r="C4831" s="424" t="s">
        <v>1811</v>
      </c>
      <c r="D4831" s="579">
        <f>C_Interés_Equipo</f>
        <v>0</v>
      </c>
      <c r="E4831" s="472"/>
      <c r="F4831" s="468">
        <f>IF(C4831="",0,D4825)</f>
        <v>0</v>
      </c>
      <c r="G4831" s="426">
        <f t="shared" ref="G4831:G4839" si="514">IF(F4831=0,0,ROUND(E4831/F4831,2))</f>
        <v>0</v>
      </c>
    </row>
    <row r="4832" spans="1:7" ht="16.5" customHeight="1" x14ac:dyDescent="0.2">
      <c r="A4832" s="578" t="s">
        <v>1807</v>
      </c>
      <c r="B4832" s="418" t="str">
        <f t="shared" si="513"/>
        <v xml:space="preserve">Accesorios y repuestos para máquinas de uso especial                 </v>
      </c>
      <c r="C4832" s="428" t="s">
        <v>1721</v>
      </c>
      <c r="D4832" s="579">
        <f>C_Reparaciones_Repuestos_Equipos</f>
        <v>0</v>
      </c>
      <c r="E4832" s="472"/>
      <c r="F4832" s="468">
        <f>IF(C4832="",0,D4825)</f>
        <v>0</v>
      </c>
      <c r="G4832" s="426">
        <f t="shared" si="514"/>
        <v>0</v>
      </c>
    </row>
    <row r="4833" spans="1:7" ht="16.5" customHeight="1" x14ac:dyDescent="0.2">
      <c r="A4833" s="578" t="s">
        <v>1809</v>
      </c>
      <c r="B4833" s="418" t="str">
        <f t="shared" si="513"/>
        <v xml:space="preserve">Gas oil                                                                </v>
      </c>
      <c r="C4833" s="428" t="s">
        <v>982</v>
      </c>
      <c r="D4833" s="579">
        <f>C_Combustible_Equipos</f>
        <v>0</v>
      </c>
      <c r="E4833" s="472"/>
      <c r="F4833" s="468">
        <f>IF(C4833="",0,D4825)</f>
        <v>0</v>
      </c>
      <c r="G4833" s="426">
        <f t="shared" si="514"/>
        <v>0</v>
      </c>
    </row>
    <row r="4834" spans="1:7" ht="16.5" customHeight="1" x14ac:dyDescent="0.2">
      <c r="A4834" s="578" t="s">
        <v>1810</v>
      </c>
      <c r="B4834" s="418" t="str">
        <f t="shared" si="513"/>
        <v xml:space="preserve">Aceites lubricantes                                                    </v>
      </c>
      <c r="C4834" s="428" t="s">
        <v>1808</v>
      </c>
      <c r="D4834" s="579">
        <f>C_Lubricantes_Equipos</f>
        <v>0</v>
      </c>
      <c r="E4834" s="472"/>
      <c r="F4834" s="468">
        <f>IF(C4834="",0,D4825)</f>
        <v>0</v>
      </c>
      <c r="G4834" s="426">
        <f t="shared" si="514"/>
        <v>0</v>
      </c>
    </row>
    <row r="4835" spans="1:7" ht="16.5" customHeight="1" x14ac:dyDescent="0.2">
      <c r="A4835" s="578"/>
      <c r="B4835" s="418">
        <f t="shared" si="513"/>
        <v>0</v>
      </c>
      <c r="C4835" s="428"/>
      <c r="D4835" s="471"/>
      <c r="E4835" s="430"/>
      <c r="F4835" s="468">
        <f>IF(C4835="",0,D4825)</f>
        <v>0</v>
      </c>
      <c r="G4835" s="426">
        <f t="shared" si="514"/>
        <v>0</v>
      </c>
    </row>
    <row r="4836" spans="1:7" ht="16.5" customHeight="1" x14ac:dyDescent="0.2">
      <c r="A4836" s="578"/>
      <c r="B4836" s="418">
        <f t="shared" si="513"/>
        <v>0</v>
      </c>
      <c r="C4836" s="428"/>
      <c r="D4836" s="425"/>
      <c r="E4836" s="471"/>
      <c r="F4836" s="468">
        <f>IF(C4836="",0,D4825)</f>
        <v>0</v>
      </c>
      <c r="G4836" s="426">
        <f t="shared" si="514"/>
        <v>0</v>
      </c>
    </row>
    <row r="4837" spans="1:7" ht="16.5" customHeight="1" x14ac:dyDescent="0.2">
      <c r="A4837" s="578"/>
      <c r="B4837" s="418">
        <f t="shared" si="513"/>
        <v>0</v>
      </c>
      <c r="C4837" s="428"/>
      <c r="D4837" s="425"/>
      <c r="E4837" s="471"/>
      <c r="F4837" s="468">
        <f>IF(C4837="",0,D4825)</f>
        <v>0</v>
      </c>
      <c r="G4837" s="426">
        <f t="shared" si="514"/>
        <v>0</v>
      </c>
    </row>
    <row r="4838" spans="1:7" ht="16.5" customHeight="1" x14ac:dyDescent="0.2">
      <c r="A4838" s="578"/>
      <c r="B4838" s="418">
        <f t="shared" si="513"/>
        <v>0</v>
      </c>
      <c r="C4838" s="428"/>
      <c r="D4838" s="425"/>
      <c r="E4838" s="429"/>
      <c r="F4838" s="468">
        <f>IF(C4838="",0,D4825)</f>
        <v>0</v>
      </c>
      <c r="G4838" s="426">
        <f t="shared" si="514"/>
        <v>0</v>
      </c>
    </row>
    <row r="4839" spans="1:7" ht="16.5" customHeight="1" x14ac:dyDescent="0.2">
      <c r="A4839" s="578"/>
      <c r="B4839" s="418">
        <f t="shared" si="513"/>
        <v>0</v>
      </c>
      <c r="C4839" s="424"/>
      <c r="D4839" s="425"/>
      <c r="E4839" s="429"/>
      <c r="F4839" s="468">
        <f>IF(C4839="",0,D4825)</f>
        <v>0</v>
      </c>
      <c r="G4839" s="426">
        <f t="shared" si="514"/>
        <v>0</v>
      </c>
    </row>
    <row r="4840" spans="1:7" ht="16.5" customHeight="1" x14ac:dyDescent="0.2">
      <c r="A4840" s="169"/>
      <c r="B4840" s="156"/>
      <c r="C4840" s="160"/>
      <c r="D4840" s="156"/>
      <c r="E4840" s="157"/>
      <c r="F4840" s="166" t="s">
        <v>35</v>
      </c>
      <c r="G4840" s="431">
        <f>SUBTOTAL(9,G4830:G4839)</f>
        <v>0</v>
      </c>
    </row>
    <row r="4841" spans="1:7" ht="16.5" customHeight="1" x14ac:dyDescent="0.2">
      <c r="A4841" s="165"/>
      <c r="B4841" s="160"/>
      <c r="C4841" s="167" t="s">
        <v>821</v>
      </c>
      <c r="D4841" s="156"/>
      <c r="E4841" s="157"/>
      <c r="F4841" s="158"/>
      <c r="G4841" s="168"/>
    </row>
    <row r="4842" spans="1:7" ht="16.5" customHeight="1" x14ac:dyDescent="0.2">
      <c r="A4842" s="603" t="s">
        <v>681</v>
      </c>
      <c r="B4842" s="604"/>
      <c r="C4842" s="605" t="s">
        <v>0</v>
      </c>
      <c r="D4842" s="607" t="s">
        <v>32</v>
      </c>
      <c r="E4842" s="607" t="s">
        <v>1715</v>
      </c>
      <c r="F4842" s="609" t="s">
        <v>1054</v>
      </c>
      <c r="G4842" s="611" t="s">
        <v>34</v>
      </c>
    </row>
    <row r="4843" spans="1:7" ht="16.5" customHeight="1" x14ac:dyDescent="0.2">
      <c r="A4843" s="163" t="s">
        <v>682</v>
      </c>
      <c r="B4843" s="164" t="s">
        <v>683</v>
      </c>
      <c r="C4843" s="606"/>
      <c r="D4843" s="608"/>
      <c r="E4843" s="608"/>
      <c r="F4843" s="610"/>
      <c r="G4843" s="612"/>
    </row>
    <row r="4844" spans="1:7" ht="16.5" customHeight="1" x14ac:dyDescent="0.2">
      <c r="A4844" s="423" t="s">
        <v>1822</v>
      </c>
      <c r="B4844" s="418" t="str">
        <f t="shared" ref="B4844:B4850" si="515">IF(A4844=0,0,VLOOKUP(A4844,Tabla_Indices,2,FALSE))</f>
        <v>Oficial Especializado</v>
      </c>
      <c r="C4844" s="427" t="s">
        <v>1723</v>
      </c>
      <c r="D4844" s="425"/>
      <c r="E4844" s="429"/>
      <c r="F4844" s="419">
        <f>D4825</f>
        <v>0</v>
      </c>
      <c r="G4844" s="432">
        <f>IF(F4844=0,0,ROUND(D4844*E4844/F4844,2))</f>
        <v>0</v>
      </c>
    </row>
    <row r="4845" spans="1:7" ht="16.5" customHeight="1" x14ac:dyDescent="0.2">
      <c r="A4845" s="423" t="s">
        <v>1823</v>
      </c>
      <c r="B4845" s="418" t="str">
        <f t="shared" si="515"/>
        <v xml:space="preserve">Oficial </v>
      </c>
      <c r="C4845" s="424" t="s">
        <v>1724</v>
      </c>
      <c r="D4845" s="425"/>
      <c r="E4845" s="429"/>
      <c r="F4845" s="419">
        <f>D4825</f>
        <v>0</v>
      </c>
      <c r="G4845" s="432">
        <f t="shared" ref="G4845:G4850" si="516">IF(F4845=0,0,ROUND(D4845*E4845/F4845,2))</f>
        <v>0</v>
      </c>
    </row>
    <row r="4846" spans="1:7" ht="16.5" customHeight="1" x14ac:dyDescent="0.2">
      <c r="A4846" s="423" t="s">
        <v>1824</v>
      </c>
      <c r="B4846" s="418" t="str">
        <f t="shared" si="515"/>
        <v>Ayudante</v>
      </c>
      <c r="C4846" s="424" t="s">
        <v>1725</v>
      </c>
      <c r="D4846" s="425"/>
      <c r="E4846" s="429"/>
      <c r="F4846" s="419">
        <f>D4825</f>
        <v>0</v>
      </c>
      <c r="G4846" s="432">
        <f t="shared" si="516"/>
        <v>0</v>
      </c>
    </row>
    <row r="4847" spans="1:7" ht="16.5" customHeight="1" x14ac:dyDescent="0.2">
      <c r="A4847" s="423" t="s">
        <v>1824</v>
      </c>
      <c r="B4847" s="418" t="str">
        <f t="shared" si="515"/>
        <v>Ayudante</v>
      </c>
      <c r="C4847" s="424" t="s">
        <v>825</v>
      </c>
      <c r="D4847" s="425"/>
      <c r="E4847" s="429"/>
      <c r="F4847" s="419">
        <f>D4825</f>
        <v>0</v>
      </c>
      <c r="G4847" s="432">
        <f t="shared" si="516"/>
        <v>0</v>
      </c>
    </row>
    <row r="4848" spans="1:7" ht="16.5" customHeight="1" x14ac:dyDescent="0.2">
      <c r="A4848" s="423"/>
      <c r="B4848" s="418">
        <f t="shared" si="515"/>
        <v>0</v>
      </c>
      <c r="C4848" s="424"/>
      <c r="D4848" s="425"/>
      <c r="E4848" s="429"/>
      <c r="F4848" s="419"/>
      <c r="G4848" s="432">
        <f t="shared" si="516"/>
        <v>0</v>
      </c>
    </row>
    <row r="4849" spans="1:7" ht="16.5" customHeight="1" x14ac:dyDescent="0.2">
      <c r="A4849" s="423" t="s">
        <v>1825</v>
      </c>
      <c r="B4849" s="418" t="str">
        <f t="shared" si="515"/>
        <v>Sereno</v>
      </c>
      <c r="C4849" s="424" t="s">
        <v>1726</v>
      </c>
      <c r="D4849" s="433"/>
      <c r="E4849" s="571"/>
      <c r="F4849" s="419">
        <f>D4825</f>
        <v>0</v>
      </c>
      <c r="G4849" s="432">
        <f t="shared" si="516"/>
        <v>0</v>
      </c>
    </row>
    <row r="4850" spans="1:7" ht="16.5" customHeight="1" x14ac:dyDescent="0.2">
      <c r="A4850" s="423"/>
      <c r="B4850" s="418">
        <f t="shared" si="515"/>
        <v>0</v>
      </c>
      <c r="C4850" s="418"/>
      <c r="D4850" s="469"/>
      <c r="E4850" s="419"/>
      <c r="F4850" s="419">
        <f>D4825</f>
        <v>0</v>
      </c>
      <c r="G4850" s="432">
        <f t="shared" si="516"/>
        <v>0</v>
      </c>
    </row>
    <row r="4851" spans="1:7" ht="16.5" customHeight="1" x14ac:dyDescent="0.2">
      <c r="A4851" s="169"/>
      <c r="B4851" s="156"/>
      <c r="C4851" s="160"/>
      <c r="D4851" s="156"/>
      <c r="E4851" s="157"/>
      <c r="F4851" s="166" t="s">
        <v>36</v>
      </c>
      <c r="G4851" s="434">
        <f>SUBTOTAL(9,G4844:G4850)</f>
        <v>0</v>
      </c>
    </row>
    <row r="4852" spans="1:7" ht="16.5" customHeight="1" x14ac:dyDescent="0.2">
      <c r="A4852" s="165"/>
      <c r="B4852" s="160"/>
      <c r="C4852" s="167" t="s">
        <v>1705</v>
      </c>
      <c r="D4852" s="156"/>
      <c r="E4852" s="157"/>
      <c r="F4852" s="158"/>
      <c r="G4852" s="168"/>
    </row>
    <row r="4853" spans="1:7" ht="16.5" customHeight="1" x14ac:dyDescent="0.2">
      <c r="A4853" s="603" t="s">
        <v>681</v>
      </c>
      <c r="B4853" s="604"/>
      <c r="C4853" s="605" t="s">
        <v>0</v>
      </c>
      <c r="D4853" s="605" t="s">
        <v>31</v>
      </c>
      <c r="E4853" s="607" t="s">
        <v>32</v>
      </c>
      <c r="F4853" s="609" t="s">
        <v>33</v>
      </c>
      <c r="G4853" s="611" t="s">
        <v>34</v>
      </c>
    </row>
    <row r="4854" spans="1:7" ht="16.5" customHeight="1" x14ac:dyDescent="0.2">
      <c r="A4854" s="163" t="s">
        <v>682</v>
      </c>
      <c r="B4854" s="164" t="s">
        <v>683</v>
      </c>
      <c r="C4854" s="606"/>
      <c r="D4854" s="606"/>
      <c r="E4854" s="608"/>
      <c r="F4854" s="610"/>
      <c r="G4854" s="612"/>
    </row>
    <row r="4855" spans="1:7" ht="16.5" customHeight="1" x14ac:dyDescent="0.2">
      <c r="A4855" s="423"/>
      <c r="B4855" s="418">
        <f t="shared" ref="B4855:B4865" si="517">IF(A4855=0,0,VLOOKUP(A4855,Tabla_Indices,2,FALSE))</f>
        <v>0</v>
      </c>
      <c r="C4855" s="424"/>
      <c r="D4855" s="425"/>
      <c r="E4855" s="429"/>
      <c r="F4855" s="430"/>
      <c r="G4855" s="432">
        <f>ROUND(E4855*F4855,2)</f>
        <v>0</v>
      </c>
    </row>
    <row r="4856" spans="1:7" ht="16.5" customHeight="1" x14ac:dyDescent="0.2">
      <c r="A4856" s="423"/>
      <c r="B4856" s="418">
        <f t="shared" si="517"/>
        <v>0</v>
      </c>
      <c r="C4856" s="424"/>
      <c r="D4856" s="425"/>
      <c r="E4856" s="429"/>
      <c r="F4856" s="430"/>
      <c r="G4856" s="432">
        <f t="shared" ref="G4856:G4865" si="518">ROUND(E4856*F4856,2)</f>
        <v>0</v>
      </c>
    </row>
    <row r="4857" spans="1:7" ht="16.5" customHeight="1" x14ac:dyDescent="0.2">
      <c r="A4857" s="423"/>
      <c r="B4857" s="418">
        <f t="shared" si="517"/>
        <v>0</v>
      </c>
      <c r="C4857" s="424"/>
      <c r="D4857" s="425"/>
      <c r="E4857" s="429"/>
      <c r="F4857" s="430"/>
      <c r="G4857" s="432">
        <f t="shared" si="518"/>
        <v>0</v>
      </c>
    </row>
    <row r="4858" spans="1:7" ht="16.5" customHeight="1" x14ac:dyDescent="0.2">
      <c r="A4858" s="423"/>
      <c r="B4858" s="418">
        <f t="shared" si="517"/>
        <v>0</v>
      </c>
      <c r="C4858" s="424"/>
      <c r="D4858" s="425"/>
      <c r="E4858" s="429"/>
      <c r="F4858" s="430"/>
      <c r="G4858" s="432">
        <f t="shared" si="518"/>
        <v>0</v>
      </c>
    </row>
    <row r="4859" spans="1:7" ht="16.5" customHeight="1" x14ac:dyDescent="0.2">
      <c r="A4859" s="423"/>
      <c r="B4859" s="418">
        <f t="shared" si="517"/>
        <v>0</v>
      </c>
      <c r="C4859" s="424"/>
      <c r="D4859" s="425"/>
      <c r="E4859" s="429"/>
      <c r="F4859" s="430"/>
      <c r="G4859" s="432">
        <f t="shared" si="518"/>
        <v>0</v>
      </c>
    </row>
    <row r="4860" spans="1:7" ht="16.5" customHeight="1" x14ac:dyDescent="0.2">
      <c r="A4860" s="423"/>
      <c r="B4860" s="418">
        <f t="shared" si="517"/>
        <v>0</v>
      </c>
      <c r="C4860" s="424"/>
      <c r="D4860" s="425"/>
      <c r="E4860" s="435"/>
      <c r="F4860" s="430"/>
      <c r="G4860" s="432">
        <f t="shared" si="518"/>
        <v>0</v>
      </c>
    </row>
    <row r="4861" spans="1:7" ht="16.5" customHeight="1" x14ac:dyDescent="0.2">
      <c r="A4861" s="423"/>
      <c r="B4861" s="418">
        <f t="shared" si="517"/>
        <v>0</v>
      </c>
      <c r="C4861" s="424"/>
      <c r="D4861" s="425"/>
      <c r="E4861" s="429"/>
      <c r="F4861" s="430"/>
      <c r="G4861" s="432">
        <f t="shared" si="518"/>
        <v>0</v>
      </c>
    </row>
    <row r="4862" spans="1:7" ht="16.5" customHeight="1" x14ac:dyDescent="0.2">
      <c r="A4862" s="423"/>
      <c r="B4862" s="418">
        <f t="shared" si="517"/>
        <v>0</v>
      </c>
      <c r="C4862" s="424"/>
      <c r="D4862" s="425"/>
      <c r="E4862" s="429"/>
      <c r="F4862" s="430"/>
      <c r="G4862" s="432">
        <f t="shared" si="518"/>
        <v>0</v>
      </c>
    </row>
    <row r="4863" spans="1:7" ht="16.5" customHeight="1" x14ac:dyDescent="0.2">
      <c r="A4863" s="423"/>
      <c r="B4863" s="418">
        <f t="shared" si="517"/>
        <v>0</v>
      </c>
      <c r="C4863" s="424"/>
      <c r="D4863" s="425"/>
      <c r="E4863" s="429"/>
      <c r="F4863" s="430"/>
      <c r="G4863" s="432">
        <f t="shared" si="518"/>
        <v>0</v>
      </c>
    </row>
    <row r="4864" spans="1:7" ht="16.5" customHeight="1" x14ac:dyDescent="0.2">
      <c r="A4864" s="423"/>
      <c r="B4864" s="418">
        <f t="shared" si="517"/>
        <v>0</v>
      </c>
      <c r="C4864" s="424"/>
      <c r="D4864" s="425"/>
      <c r="E4864" s="429"/>
      <c r="F4864" s="430"/>
      <c r="G4864" s="432">
        <f t="shared" si="518"/>
        <v>0</v>
      </c>
    </row>
    <row r="4865" spans="1:7" ht="16.5" customHeight="1" x14ac:dyDescent="0.2">
      <c r="A4865" s="423"/>
      <c r="B4865" s="418">
        <f t="shared" si="517"/>
        <v>0</v>
      </c>
      <c r="C4865" s="424"/>
      <c r="D4865" s="425"/>
      <c r="E4865" s="429"/>
      <c r="F4865" s="430"/>
      <c r="G4865" s="432">
        <f t="shared" si="518"/>
        <v>0</v>
      </c>
    </row>
    <row r="4866" spans="1:7" ht="16.5" customHeight="1" x14ac:dyDescent="0.2">
      <c r="A4866" s="165"/>
      <c r="B4866" s="160"/>
      <c r="C4866" s="160"/>
      <c r="D4866" s="156"/>
      <c r="E4866" s="157"/>
      <c r="F4866" s="166" t="s">
        <v>37</v>
      </c>
      <c r="G4866" s="436">
        <f>SUBTOTAL(9,G4855:G4865)</f>
        <v>0</v>
      </c>
    </row>
    <row r="4867" spans="1:7" ht="16.5" customHeight="1" x14ac:dyDescent="0.2">
      <c r="A4867" s="165"/>
      <c r="B4867" s="160"/>
      <c r="C4867" s="167" t="s">
        <v>1706</v>
      </c>
      <c r="D4867" s="156"/>
      <c r="E4867" s="157"/>
      <c r="F4867" s="158"/>
      <c r="G4867" s="168"/>
    </row>
    <row r="4868" spans="1:7" ht="16.5" customHeight="1" x14ac:dyDescent="0.2">
      <c r="A4868" s="603" t="s">
        <v>681</v>
      </c>
      <c r="B4868" s="604"/>
      <c r="C4868" s="605" t="s">
        <v>0</v>
      </c>
      <c r="D4868" s="605" t="s">
        <v>31</v>
      </c>
      <c r="E4868" s="607" t="s">
        <v>32</v>
      </c>
      <c r="F4868" s="609" t="s">
        <v>33</v>
      </c>
      <c r="G4868" s="611" t="s">
        <v>34</v>
      </c>
    </row>
    <row r="4869" spans="1:7" ht="16.5" customHeight="1" x14ac:dyDescent="0.2">
      <c r="A4869" s="163" t="s">
        <v>682</v>
      </c>
      <c r="B4869" s="164" t="s">
        <v>683</v>
      </c>
      <c r="C4869" s="606"/>
      <c r="D4869" s="606"/>
      <c r="E4869" s="608"/>
      <c r="F4869" s="610"/>
      <c r="G4869" s="612"/>
    </row>
    <row r="4870" spans="1:7" ht="16.5" customHeight="1" x14ac:dyDescent="0.2">
      <c r="A4870" s="423"/>
      <c r="B4870" s="418">
        <f>IF(A4870=0,0,VLOOKUP(A4870,Tabla_Indices,2,FALSE))</f>
        <v>0</v>
      </c>
      <c r="C4870" s="424"/>
      <c r="D4870" s="425"/>
      <c r="E4870" s="429"/>
      <c r="F4870" s="430"/>
      <c r="G4870" s="432">
        <f>ROUND(E4870*F4870,2)</f>
        <v>0</v>
      </c>
    </row>
    <row r="4871" spans="1:7" ht="16.5" customHeight="1" x14ac:dyDescent="0.2">
      <c r="A4871" s="423"/>
      <c r="B4871" s="418">
        <f>IF(A4871=0,0,VLOOKUP(A4871,Tabla_Indices,2,FALSE))</f>
        <v>0</v>
      </c>
      <c r="C4871" s="424"/>
      <c r="D4871" s="425"/>
      <c r="E4871" s="435"/>
      <c r="F4871" s="430"/>
      <c r="G4871" s="432">
        <f t="shared" ref="G4871" si="519">ROUND(E4871*F4871,2)</f>
        <v>0</v>
      </c>
    </row>
    <row r="4872" spans="1:7" ht="16.5" customHeight="1" x14ac:dyDescent="0.2">
      <c r="A4872" s="165"/>
      <c r="B4872" s="160"/>
      <c r="C4872" s="160"/>
      <c r="D4872" s="156"/>
      <c r="E4872" s="157"/>
      <c r="F4872" s="166" t="s">
        <v>1707</v>
      </c>
      <c r="G4872" s="436">
        <f>SUBTOTAL(9,G4870:G4871)</f>
        <v>0</v>
      </c>
    </row>
    <row r="4873" spans="1:7" ht="16.5" customHeight="1" thickBot="1" x14ac:dyDescent="0.25">
      <c r="A4873" s="170"/>
      <c r="B4873" s="171"/>
      <c r="C4873" s="172"/>
      <c r="D4873" s="171"/>
      <c r="E4873" s="173"/>
      <c r="F4873" s="174"/>
      <c r="G4873" s="175"/>
    </row>
    <row r="4874" spans="1:7" ht="16.5" customHeight="1" thickBot="1" x14ac:dyDescent="0.25">
      <c r="A4874" s="202">
        <f>B4807</f>
        <v>65</v>
      </c>
      <c r="B4874" s="201">
        <f>C4807</f>
        <v>0</v>
      </c>
      <c r="C4874" s="225"/>
      <c r="D4874" s="225" t="s">
        <v>38</v>
      </c>
      <c r="E4874" s="226"/>
      <c r="F4874" s="437" t="str">
        <f>CONCATENATE("$/",G4807)</f>
        <v>$/0</v>
      </c>
      <c r="G4874" s="438">
        <f>SUBTOTAL(9,G4830:G4873)</f>
        <v>0</v>
      </c>
    </row>
    <row r="4875" spans="1:7" ht="16.5" customHeight="1" thickTop="1" thickBot="1" x14ac:dyDescent="0.25"/>
    <row r="4876" spans="1:7" ht="16.5" customHeight="1" thickTop="1" x14ac:dyDescent="0.2">
      <c r="A4876" s="613" t="s">
        <v>40</v>
      </c>
      <c r="B4876" s="614"/>
      <c r="C4876" s="614"/>
      <c r="D4876" s="614"/>
      <c r="E4876" s="614"/>
      <c r="F4876" s="614"/>
      <c r="G4876" s="615"/>
    </row>
    <row r="4877" spans="1:7" ht="16.5" customHeight="1" x14ac:dyDescent="0.2">
      <c r="A4877" s="146" t="s">
        <v>819</v>
      </c>
      <c r="B4877" s="147" t="str">
        <f>Comitente</f>
        <v>DIRECCIÓN PROVINCIAL DE VIALIDAD</v>
      </c>
      <c r="C4877" s="148"/>
      <c r="D4877" s="223"/>
      <c r="E4877" s="223"/>
      <c r="F4877" s="150"/>
      <c r="G4877" s="151"/>
    </row>
    <row r="4878" spans="1:7" ht="16.5" customHeight="1" x14ac:dyDescent="0.2">
      <c r="A4878" s="146" t="s">
        <v>820</v>
      </c>
      <c r="B4878" s="147">
        <f>Contratista</f>
        <v>0</v>
      </c>
      <c r="C4878" s="152"/>
      <c r="D4878" s="152"/>
      <c r="E4878" s="152"/>
      <c r="F4878" s="147"/>
      <c r="G4878" s="153"/>
    </row>
    <row r="4879" spans="1:7" ht="16.5" customHeight="1" x14ac:dyDescent="0.2">
      <c r="A4879" s="146" t="s">
        <v>28</v>
      </c>
      <c r="B4879" s="147">
        <f>Obra</f>
        <v>0</v>
      </c>
      <c r="C4879" s="152"/>
      <c r="D4879" s="152"/>
      <c r="E4879" s="152"/>
      <c r="F4879" s="147" t="s">
        <v>41</v>
      </c>
      <c r="G4879" s="153">
        <f>Fecha_Base</f>
        <v>0</v>
      </c>
    </row>
    <row r="4880" spans="1:7" ht="16.5" customHeight="1" x14ac:dyDescent="0.2">
      <c r="A4880" s="154" t="s">
        <v>818</v>
      </c>
      <c r="B4880" s="155">
        <f>Ubicación</f>
        <v>0</v>
      </c>
      <c r="C4880" s="155"/>
      <c r="D4880" s="156"/>
      <c r="E4880" s="157"/>
      <c r="F4880" s="158"/>
      <c r="G4880" s="159"/>
    </row>
    <row r="4881" spans="1:7" ht="16.5" customHeight="1" x14ac:dyDescent="0.2">
      <c r="A4881" s="154" t="s">
        <v>42</v>
      </c>
      <c r="B4881" s="470"/>
      <c r="C4881" s="160" t="str">
        <f>IF(B4881="","",VLOOKUP(B4881,Tabla_CyP,2,FALSE))</f>
        <v/>
      </c>
      <c r="E4881" s="157"/>
      <c r="F4881" s="158"/>
      <c r="G4881" s="159"/>
    </row>
    <row r="4882" spans="1:7" ht="16.5" customHeight="1" x14ac:dyDescent="0.2">
      <c r="A4882" s="154" t="s">
        <v>29</v>
      </c>
      <c r="B4882" s="570">
        <v>66</v>
      </c>
      <c r="C4882" s="160">
        <f>IF(B4882=0,"",VLOOKUP(B4882,Tabla_CyP,2,FALSE))</f>
        <v>0</v>
      </c>
      <c r="D4882" s="156"/>
      <c r="E4882" s="157"/>
      <c r="F4882" s="155" t="s">
        <v>30</v>
      </c>
      <c r="G4882" s="161">
        <f>IF(B4882=0,"",VLOOKUP(B4882,Tabla_CyP,4,FALSE))</f>
        <v>0</v>
      </c>
    </row>
    <row r="4883" spans="1:7" ht="16.5" customHeight="1" x14ac:dyDescent="0.2">
      <c r="A4883" s="154"/>
      <c r="B4883" s="155"/>
      <c r="C4883" s="160"/>
      <c r="D4883" s="156"/>
      <c r="E4883" s="157"/>
      <c r="F4883" s="160"/>
      <c r="G4883" s="162"/>
    </row>
    <row r="4884" spans="1:7" ht="16.5" customHeight="1" x14ac:dyDescent="0.2">
      <c r="A4884" s="412"/>
      <c r="B4884" s="149"/>
      <c r="C4884" s="413" t="s">
        <v>1695</v>
      </c>
      <c r="D4884" s="149"/>
      <c r="E4884" s="149"/>
      <c r="F4884" s="149"/>
      <c r="G4884" s="414"/>
    </row>
    <row r="4885" spans="1:7" ht="16.5" customHeight="1" x14ac:dyDescent="0.2">
      <c r="A4885" s="154"/>
      <c r="B4885" s="215"/>
      <c r="C4885" s="160"/>
      <c r="D4885" s="156"/>
      <c r="E4885" s="157"/>
      <c r="F4885" s="155"/>
      <c r="G4885" s="161"/>
    </row>
    <row r="4886" spans="1:7" ht="16.5" customHeight="1" x14ac:dyDescent="0.2">
      <c r="A4886" s="154"/>
      <c r="B4886" s="215"/>
      <c r="C4886" s="415" t="s">
        <v>1696</v>
      </c>
      <c r="D4886" s="416" t="s">
        <v>32</v>
      </c>
      <c r="E4886" s="416" t="s">
        <v>1697</v>
      </c>
      <c r="F4886" s="416" t="s">
        <v>1698</v>
      </c>
      <c r="G4886" s="417" t="s">
        <v>1699</v>
      </c>
    </row>
    <row r="4887" spans="1:7" ht="16.5" customHeight="1" x14ac:dyDescent="0.2">
      <c r="A4887" s="154"/>
      <c r="B4887" s="215"/>
      <c r="C4887" s="424"/>
      <c r="D4887" s="429"/>
      <c r="E4887" s="467"/>
      <c r="F4887" s="430"/>
      <c r="G4887" s="420">
        <f>ROUND(D4887*F4887,2)</f>
        <v>0</v>
      </c>
    </row>
    <row r="4888" spans="1:7" ht="16.5" customHeight="1" x14ac:dyDescent="0.2">
      <c r="A4888" s="154"/>
      <c r="B4888" s="215"/>
      <c r="C4888" s="424"/>
      <c r="D4888" s="429"/>
      <c r="E4888" s="467"/>
      <c r="F4888" s="430"/>
      <c r="G4888" s="420">
        <f>ROUND(D4888*F4888,2)</f>
        <v>0</v>
      </c>
    </row>
    <row r="4889" spans="1:7" ht="16.5" customHeight="1" x14ac:dyDescent="0.2">
      <c r="A4889" s="154"/>
      <c r="B4889" s="215"/>
      <c r="C4889" s="424"/>
      <c r="D4889" s="429"/>
      <c r="E4889" s="467"/>
      <c r="F4889" s="430"/>
      <c r="G4889" s="420">
        <f>ROUND(D4889*F4889,2)</f>
        <v>0</v>
      </c>
    </row>
    <row r="4890" spans="1:7" ht="16.5" customHeight="1" x14ac:dyDescent="0.2">
      <c r="A4890" s="154"/>
      <c r="B4890" s="215"/>
      <c r="C4890" s="424"/>
      <c r="D4890" s="429"/>
      <c r="E4890" s="467"/>
      <c r="F4890" s="430"/>
      <c r="G4890" s="420">
        <f>ROUND(D4890*F4890,2)</f>
        <v>0</v>
      </c>
    </row>
    <row r="4891" spans="1:7" ht="16.5" customHeight="1" x14ac:dyDescent="0.2">
      <c r="A4891" s="154"/>
      <c r="B4891" s="215"/>
      <c r="C4891" s="424"/>
      <c r="D4891" s="429"/>
      <c r="E4891" s="467"/>
      <c r="F4891" s="430"/>
      <c r="G4891" s="420">
        <f t="shared" ref="G4891:G4896" si="520">ROUND(D4891*F4891,2)</f>
        <v>0</v>
      </c>
    </row>
    <row r="4892" spans="1:7" ht="16.5" customHeight="1" x14ac:dyDescent="0.2">
      <c r="A4892" s="154"/>
      <c r="B4892" s="215"/>
      <c r="C4892" s="424"/>
      <c r="D4892" s="429"/>
      <c r="E4892" s="467"/>
      <c r="F4892" s="430"/>
      <c r="G4892" s="420">
        <f t="shared" si="520"/>
        <v>0</v>
      </c>
    </row>
    <row r="4893" spans="1:7" ht="16.5" customHeight="1" x14ac:dyDescent="0.2">
      <c r="A4893" s="154"/>
      <c r="B4893" s="215"/>
      <c r="C4893" s="424"/>
      <c r="D4893" s="429"/>
      <c r="E4893" s="467"/>
      <c r="F4893" s="430"/>
      <c r="G4893" s="420">
        <f t="shared" si="520"/>
        <v>0</v>
      </c>
    </row>
    <row r="4894" spans="1:7" ht="16.5" customHeight="1" x14ac:dyDescent="0.2">
      <c r="A4894" s="154"/>
      <c r="B4894" s="215"/>
      <c r="C4894" s="424"/>
      <c r="D4894" s="429"/>
      <c r="E4894" s="467"/>
      <c r="F4894" s="430"/>
      <c r="G4894" s="420">
        <f t="shared" si="520"/>
        <v>0</v>
      </c>
    </row>
    <row r="4895" spans="1:7" ht="16.5" customHeight="1" x14ac:dyDescent="0.2">
      <c r="A4895" s="154"/>
      <c r="B4895" s="215"/>
      <c r="C4895" s="424"/>
      <c r="D4895" s="429"/>
      <c r="E4895" s="467"/>
      <c r="F4895" s="430"/>
      <c r="G4895" s="420">
        <f t="shared" si="520"/>
        <v>0</v>
      </c>
    </row>
    <row r="4896" spans="1:7" ht="16.5" customHeight="1" x14ac:dyDescent="0.2">
      <c r="A4896" s="154"/>
      <c r="B4896" s="215"/>
      <c r="C4896" s="424"/>
      <c r="D4896" s="429"/>
      <c r="E4896" s="467"/>
      <c r="F4896" s="430"/>
      <c r="G4896" s="420">
        <f t="shared" si="520"/>
        <v>0</v>
      </c>
    </row>
    <row r="4897" spans="1:7" ht="16.5" customHeight="1" thickBot="1" x14ac:dyDescent="0.25">
      <c r="A4897" s="154"/>
      <c r="B4897" s="215"/>
      <c r="C4897" s="160"/>
      <c r="E4897" s="222"/>
      <c r="F4897" s="155"/>
      <c r="G4897" s="161"/>
    </row>
    <row r="4898" spans="1:7" ht="16.5" customHeight="1" thickBot="1" x14ac:dyDescent="0.25">
      <c r="A4898" s="154"/>
      <c r="C4898" s="421" t="s">
        <v>1700</v>
      </c>
      <c r="E4898" s="222">
        <f>SUMPRODUCT(D4887:D4896,E4887:E4896)</f>
        <v>0</v>
      </c>
      <c r="F4898" s="155" t="s">
        <v>1701</v>
      </c>
      <c r="G4898" s="422">
        <f>SUM(G4887:G4896)</f>
        <v>0</v>
      </c>
    </row>
    <row r="4899" spans="1:7" ht="16.5" customHeight="1" x14ac:dyDescent="0.2">
      <c r="A4899" s="154"/>
      <c r="B4899" s="215"/>
      <c r="C4899" s="421"/>
      <c r="D4899" s="222"/>
      <c r="E4899" s="157"/>
      <c r="F4899" s="155"/>
      <c r="G4899" s="224"/>
    </row>
    <row r="4900" spans="1:7" ht="16.5" customHeight="1" x14ac:dyDescent="0.2">
      <c r="A4900" s="154"/>
      <c r="B4900" s="215"/>
      <c r="C4900" s="155" t="s">
        <v>1702</v>
      </c>
      <c r="D4900" s="425"/>
      <c r="E4900" s="559" t="str">
        <f>CONCATENATE(G4882,"/día")</f>
        <v>0/día</v>
      </c>
      <c r="F4900" s="155"/>
      <c r="G4900" s="161"/>
    </row>
    <row r="4901" spans="1:7" ht="16.5" customHeight="1" x14ac:dyDescent="0.2">
      <c r="A4901" s="154"/>
      <c r="B4901" s="215"/>
      <c r="C4901" s="160"/>
      <c r="D4901" s="156"/>
      <c r="E4901" s="157"/>
      <c r="F4901" s="155"/>
      <c r="G4901" s="161"/>
    </row>
    <row r="4902" spans="1:7" ht="16.5" customHeight="1" x14ac:dyDescent="0.2">
      <c r="A4902" s="603" t="s">
        <v>681</v>
      </c>
      <c r="B4902" s="604"/>
      <c r="C4902" s="605" t="s">
        <v>0</v>
      </c>
      <c r="D4902" s="607" t="s">
        <v>1703</v>
      </c>
      <c r="E4902" s="607" t="s">
        <v>1715</v>
      </c>
      <c r="F4902" s="609" t="s">
        <v>1054</v>
      </c>
      <c r="G4902" s="611" t="s">
        <v>34</v>
      </c>
    </row>
    <row r="4903" spans="1:7" ht="16.5" customHeight="1" x14ac:dyDescent="0.2">
      <c r="A4903" s="163" t="s">
        <v>682</v>
      </c>
      <c r="B4903" s="164" t="s">
        <v>683</v>
      </c>
      <c r="C4903" s="606"/>
      <c r="D4903" s="608"/>
      <c r="E4903" s="608"/>
      <c r="F4903" s="610"/>
      <c r="G4903" s="612"/>
    </row>
    <row r="4904" spans="1:7" ht="16.5" customHeight="1" x14ac:dyDescent="0.2">
      <c r="A4904" s="165"/>
      <c r="B4904" s="160"/>
      <c r="C4904" s="167" t="s">
        <v>1704</v>
      </c>
      <c r="D4904" s="157"/>
      <c r="E4904" s="157"/>
      <c r="F4904" s="160"/>
      <c r="G4904" s="168"/>
    </row>
    <row r="4905" spans="1:7" ht="16.5" customHeight="1" x14ac:dyDescent="0.2">
      <c r="A4905" s="578" t="s">
        <v>1806</v>
      </c>
      <c r="B4905" s="418" t="str">
        <f t="shared" ref="B4905:B4914" si="521">IF(A4905=0,0,VLOOKUP(A4905,Tabla_Indices,2,FALSE))</f>
        <v>Equipo - Amortización de equipo</v>
      </c>
      <c r="C4905" s="424" t="s">
        <v>1821</v>
      </c>
      <c r="D4905" s="579">
        <f>C_Amortización_Equipo</f>
        <v>0</v>
      </c>
      <c r="E4905" s="472"/>
      <c r="F4905" s="468">
        <f>IF(C4905="",0,D4900)</f>
        <v>0</v>
      </c>
      <c r="G4905" s="426">
        <f>IF(F4905=0,0,ROUND(E4905/F4905,2))</f>
        <v>0</v>
      </c>
    </row>
    <row r="4906" spans="1:7" ht="16.5" customHeight="1" x14ac:dyDescent="0.2">
      <c r="A4906" s="578" t="s">
        <v>1806</v>
      </c>
      <c r="B4906" s="418" t="str">
        <f t="shared" si="521"/>
        <v>Equipo - Amortización de equipo</v>
      </c>
      <c r="C4906" s="424" t="s">
        <v>1811</v>
      </c>
      <c r="D4906" s="579">
        <f>C_Interés_Equipo</f>
        <v>0</v>
      </c>
      <c r="E4906" s="472"/>
      <c r="F4906" s="468">
        <f>IF(C4906="",0,D4900)</f>
        <v>0</v>
      </c>
      <c r="G4906" s="426">
        <f t="shared" ref="G4906:G4914" si="522">IF(F4906=0,0,ROUND(E4906/F4906,2))</f>
        <v>0</v>
      </c>
    </row>
    <row r="4907" spans="1:7" ht="16.5" customHeight="1" x14ac:dyDescent="0.2">
      <c r="A4907" s="578" t="s">
        <v>1807</v>
      </c>
      <c r="B4907" s="418" t="str">
        <f t="shared" si="521"/>
        <v xml:space="preserve">Accesorios y repuestos para máquinas de uso especial                 </v>
      </c>
      <c r="C4907" s="428" t="s">
        <v>1721</v>
      </c>
      <c r="D4907" s="579">
        <f>C_Reparaciones_Repuestos_Equipos</f>
        <v>0</v>
      </c>
      <c r="E4907" s="472"/>
      <c r="F4907" s="468">
        <f>IF(C4907="",0,D4900)</f>
        <v>0</v>
      </c>
      <c r="G4907" s="426">
        <f t="shared" si="522"/>
        <v>0</v>
      </c>
    </row>
    <row r="4908" spans="1:7" ht="16.5" customHeight="1" x14ac:dyDescent="0.2">
      <c r="A4908" s="578" t="s">
        <v>1809</v>
      </c>
      <c r="B4908" s="418" t="str">
        <f t="shared" si="521"/>
        <v xml:space="preserve">Gas oil                                                                </v>
      </c>
      <c r="C4908" s="428" t="s">
        <v>982</v>
      </c>
      <c r="D4908" s="579">
        <f>C_Combustible_Equipos</f>
        <v>0</v>
      </c>
      <c r="E4908" s="472"/>
      <c r="F4908" s="468">
        <f>IF(C4908="",0,D4900)</f>
        <v>0</v>
      </c>
      <c r="G4908" s="426">
        <f t="shared" si="522"/>
        <v>0</v>
      </c>
    </row>
    <row r="4909" spans="1:7" ht="16.5" customHeight="1" x14ac:dyDescent="0.2">
      <c r="A4909" s="578" t="s">
        <v>1810</v>
      </c>
      <c r="B4909" s="418" t="str">
        <f t="shared" si="521"/>
        <v xml:space="preserve">Aceites lubricantes                                                    </v>
      </c>
      <c r="C4909" s="428" t="s">
        <v>1808</v>
      </c>
      <c r="D4909" s="579">
        <f>C_Lubricantes_Equipos</f>
        <v>0</v>
      </c>
      <c r="E4909" s="472"/>
      <c r="F4909" s="468">
        <f>IF(C4909="",0,D4900)</f>
        <v>0</v>
      </c>
      <c r="G4909" s="426">
        <f t="shared" si="522"/>
        <v>0</v>
      </c>
    </row>
    <row r="4910" spans="1:7" ht="16.5" customHeight="1" x14ac:dyDescent="0.2">
      <c r="A4910" s="578"/>
      <c r="B4910" s="418">
        <f t="shared" si="521"/>
        <v>0</v>
      </c>
      <c r="C4910" s="428"/>
      <c r="D4910" s="471"/>
      <c r="E4910" s="430"/>
      <c r="F4910" s="468">
        <f>IF(C4910="",0,D4900)</f>
        <v>0</v>
      </c>
      <c r="G4910" s="426">
        <f t="shared" si="522"/>
        <v>0</v>
      </c>
    </row>
    <row r="4911" spans="1:7" ht="16.5" customHeight="1" x14ac:dyDescent="0.2">
      <c r="A4911" s="578"/>
      <c r="B4911" s="418">
        <f t="shared" si="521"/>
        <v>0</v>
      </c>
      <c r="C4911" s="428"/>
      <c r="D4911" s="425"/>
      <c r="E4911" s="471"/>
      <c r="F4911" s="468">
        <f>IF(C4911="",0,D4900)</f>
        <v>0</v>
      </c>
      <c r="G4911" s="426">
        <f t="shared" si="522"/>
        <v>0</v>
      </c>
    </row>
    <row r="4912" spans="1:7" ht="16.5" customHeight="1" x14ac:dyDescent="0.2">
      <c r="A4912" s="578"/>
      <c r="B4912" s="418">
        <f t="shared" si="521"/>
        <v>0</v>
      </c>
      <c r="C4912" s="428"/>
      <c r="D4912" s="425"/>
      <c r="E4912" s="471"/>
      <c r="F4912" s="468">
        <f>IF(C4912="",0,D4900)</f>
        <v>0</v>
      </c>
      <c r="G4912" s="426">
        <f t="shared" si="522"/>
        <v>0</v>
      </c>
    </row>
    <row r="4913" spans="1:7" ht="16.5" customHeight="1" x14ac:dyDescent="0.2">
      <c r="A4913" s="578"/>
      <c r="B4913" s="418">
        <f t="shared" si="521"/>
        <v>0</v>
      </c>
      <c r="C4913" s="428"/>
      <c r="D4913" s="425"/>
      <c r="E4913" s="429"/>
      <c r="F4913" s="468">
        <f>IF(C4913="",0,D4900)</f>
        <v>0</v>
      </c>
      <c r="G4913" s="426">
        <f t="shared" si="522"/>
        <v>0</v>
      </c>
    </row>
    <row r="4914" spans="1:7" ht="16.5" customHeight="1" x14ac:dyDescent="0.2">
      <c r="A4914" s="578"/>
      <c r="B4914" s="418">
        <f t="shared" si="521"/>
        <v>0</v>
      </c>
      <c r="C4914" s="424"/>
      <c r="D4914" s="425"/>
      <c r="E4914" s="429"/>
      <c r="F4914" s="468">
        <f>IF(C4914="",0,D4900)</f>
        <v>0</v>
      </c>
      <c r="G4914" s="426">
        <f t="shared" si="522"/>
        <v>0</v>
      </c>
    </row>
    <row r="4915" spans="1:7" ht="16.5" customHeight="1" x14ac:dyDescent="0.2">
      <c r="A4915" s="169"/>
      <c r="B4915" s="156"/>
      <c r="C4915" s="160"/>
      <c r="D4915" s="156"/>
      <c r="E4915" s="157"/>
      <c r="F4915" s="166" t="s">
        <v>35</v>
      </c>
      <c r="G4915" s="431">
        <f>SUBTOTAL(9,G4905:G4914)</f>
        <v>0</v>
      </c>
    </row>
    <row r="4916" spans="1:7" ht="16.5" customHeight="1" x14ac:dyDescent="0.2">
      <c r="A4916" s="165"/>
      <c r="B4916" s="160"/>
      <c r="C4916" s="167" t="s">
        <v>821</v>
      </c>
      <c r="D4916" s="156"/>
      <c r="E4916" s="157"/>
      <c r="F4916" s="158"/>
      <c r="G4916" s="168"/>
    </row>
    <row r="4917" spans="1:7" ht="16.5" customHeight="1" x14ac:dyDescent="0.2">
      <c r="A4917" s="603" t="s">
        <v>681</v>
      </c>
      <c r="B4917" s="604"/>
      <c r="C4917" s="605" t="s">
        <v>0</v>
      </c>
      <c r="D4917" s="607" t="s">
        <v>32</v>
      </c>
      <c r="E4917" s="607" t="s">
        <v>1715</v>
      </c>
      <c r="F4917" s="609" t="s">
        <v>1054</v>
      </c>
      <c r="G4917" s="611" t="s">
        <v>34</v>
      </c>
    </row>
    <row r="4918" spans="1:7" ht="16.5" customHeight="1" x14ac:dyDescent="0.2">
      <c r="A4918" s="163" t="s">
        <v>682</v>
      </c>
      <c r="B4918" s="164" t="s">
        <v>683</v>
      </c>
      <c r="C4918" s="606"/>
      <c r="D4918" s="608"/>
      <c r="E4918" s="608"/>
      <c r="F4918" s="610"/>
      <c r="G4918" s="612"/>
    </row>
    <row r="4919" spans="1:7" ht="16.5" customHeight="1" x14ac:dyDescent="0.2">
      <c r="A4919" s="423" t="s">
        <v>1822</v>
      </c>
      <c r="B4919" s="418" t="str">
        <f t="shared" ref="B4919:B4925" si="523">IF(A4919=0,0,VLOOKUP(A4919,Tabla_Indices,2,FALSE))</f>
        <v>Oficial Especializado</v>
      </c>
      <c r="C4919" s="427" t="s">
        <v>1723</v>
      </c>
      <c r="D4919" s="425"/>
      <c r="E4919" s="429"/>
      <c r="F4919" s="419">
        <f>D4900</f>
        <v>0</v>
      </c>
      <c r="G4919" s="432">
        <f>IF(F4919=0,0,ROUND(D4919*E4919/F4919,2))</f>
        <v>0</v>
      </c>
    </row>
    <row r="4920" spans="1:7" ht="16.5" customHeight="1" x14ac:dyDescent="0.2">
      <c r="A4920" s="423" t="s">
        <v>1823</v>
      </c>
      <c r="B4920" s="418" t="str">
        <f t="shared" si="523"/>
        <v xml:space="preserve">Oficial </v>
      </c>
      <c r="C4920" s="424" t="s">
        <v>1724</v>
      </c>
      <c r="D4920" s="425"/>
      <c r="E4920" s="429"/>
      <c r="F4920" s="419">
        <f>D4900</f>
        <v>0</v>
      </c>
      <c r="G4920" s="432">
        <f t="shared" ref="G4920:G4925" si="524">IF(F4920=0,0,ROUND(D4920*E4920/F4920,2))</f>
        <v>0</v>
      </c>
    </row>
    <row r="4921" spans="1:7" ht="16.5" customHeight="1" x14ac:dyDescent="0.2">
      <c r="A4921" s="423" t="s">
        <v>1824</v>
      </c>
      <c r="B4921" s="418" t="str">
        <f t="shared" si="523"/>
        <v>Ayudante</v>
      </c>
      <c r="C4921" s="424" t="s">
        <v>1725</v>
      </c>
      <c r="D4921" s="425"/>
      <c r="E4921" s="429"/>
      <c r="F4921" s="419">
        <f>D4900</f>
        <v>0</v>
      </c>
      <c r="G4921" s="432">
        <f t="shared" si="524"/>
        <v>0</v>
      </c>
    </row>
    <row r="4922" spans="1:7" ht="16.5" customHeight="1" x14ac:dyDescent="0.2">
      <c r="A4922" s="423" t="s">
        <v>1824</v>
      </c>
      <c r="B4922" s="418" t="str">
        <f t="shared" si="523"/>
        <v>Ayudante</v>
      </c>
      <c r="C4922" s="424" t="s">
        <v>825</v>
      </c>
      <c r="D4922" s="425"/>
      <c r="E4922" s="429"/>
      <c r="F4922" s="419">
        <f>D4900</f>
        <v>0</v>
      </c>
      <c r="G4922" s="432">
        <f t="shared" si="524"/>
        <v>0</v>
      </c>
    </row>
    <row r="4923" spans="1:7" ht="16.5" customHeight="1" x14ac:dyDescent="0.2">
      <c r="A4923" s="423"/>
      <c r="B4923" s="418">
        <f t="shared" si="523"/>
        <v>0</v>
      </c>
      <c r="C4923" s="424"/>
      <c r="D4923" s="425"/>
      <c r="E4923" s="429"/>
      <c r="F4923" s="419"/>
      <c r="G4923" s="432">
        <f t="shared" si="524"/>
        <v>0</v>
      </c>
    </row>
    <row r="4924" spans="1:7" ht="16.5" customHeight="1" x14ac:dyDescent="0.2">
      <c r="A4924" s="423" t="s">
        <v>1825</v>
      </c>
      <c r="B4924" s="418" t="str">
        <f t="shared" si="523"/>
        <v>Sereno</v>
      </c>
      <c r="C4924" s="424" t="s">
        <v>1726</v>
      </c>
      <c r="D4924" s="433"/>
      <c r="E4924" s="571"/>
      <c r="F4924" s="419">
        <f>D4900</f>
        <v>0</v>
      </c>
      <c r="G4924" s="432">
        <f t="shared" si="524"/>
        <v>0</v>
      </c>
    </row>
    <row r="4925" spans="1:7" ht="16.5" customHeight="1" x14ac:dyDescent="0.2">
      <c r="A4925" s="423"/>
      <c r="B4925" s="418">
        <f t="shared" si="523"/>
        <v>0</v>
      </c>
      <c r="C4925" s="418"/>
      <c r="D4925" s="469"/>
      <c r="E4925" s="419"/>
      <c r="F4925" s="419">
        <f>D4900</f>
        <v>0</v>
      </c>
      <c r="G4925" s="432">
        <f t="shared" si="524"/>
        <v>0</v>
      </c>
    </row>
    <row r="4926" spans="1:7" ht="16.5" customHeight="1" x14ac:dyDescent="0.2">
      <c r="A4926" s="169"/>
      <c r="B4926" s="156"/>
      <c r="C4926" s="160"/>
      <c r="D4926" s="156"/>
      <c r="E4926" s="157"/>
      <c r="F4926" s="166" t="s">
        <v>36</v>
      </c>
      <c r="G4926" s="434">
        <f>SUBTOTAL(9,G4919:G4925)</f>
        <v>0</v>
      </c>
    </row>
    <row r="4927" spans="1:7" ht="16.5" customHeight="1" x14ac:dyDescent="0.2">
      <c r="A4927" s="165"/>
      <c r="B4927" s="160"/>
      <c r="C4927" s="167" t="s">
        <v>1705</v>
      </c>
      <c r="D4927" s="156"/>
      <c r="E4927" s="157"/>
      <c r="F4927" s="158"/>
      <c r="G4927" s="168"/>
    </row>
    <row r="4928" spans="1:7" ht="16.5" customHeight="1" x14ac:dyDescent="0.2">
      <c r="A4928" s="603" t="s">
        <v>681</v>
      </c>
      <c r="B4928" s="604"/>
      <c r="C4928" s="605" t="s">
        <v>0</v>
      </c>
      <c r="D4928" s="605" t="s">
        <v>31</v>
      </c>
      <c r="E4928" s="607" t="s">
        <v>32</v>
      </c>
      <c r="F4928" s="609" t="s">
        <v>33</v>
      </c>
      <c r="G4928" s="611" t="s">
        <v>34</v>
      </c>
    </row>
    <row r="4929" spans="1:7" ht="16.5" customHeight="1" x14ac:dyDescent="0.2">
      <c r="A4929" s="163" t="s">
        <v>682</v>
      </c>
      <c r="B4929" s="164" t="s">
        <v>683</v>
      </c>
      <c r="C4929" s="606"/>
      <c r="D4929" s="606"/>
      <c r="E4929" s="608"/>
      <c r="F4929" s="610"/>
      <c r="G4929" s="612"/>
    </row>
    <row r="4930" spans="1:7" ht="16.5" customHeight="1" x14ac:dyDescent="0.2">
      <c r="A4930" s="423"/>
      <c r="B4930" s="418">
        <f t="shared" ref="B4930:B4940" si="525">IF(A4930=0,0,VLOOKUP(A4930,Tabla_Indices,2,FALSE))</f>
        <v>0</v>
      </c>
      <c r="C4930" s="424"/>
      <c r="D4930" s="425"/>
      <c r="E4930" s="429"/>
      <c r="F4930" s="430"/>
      <c r="G4930" s="432">
        <f>ROUND(E4930*F4930,2)</f>
        <v>0</v>
      </c>
    </row>
    <row r="4931" spans="1:7" ht="16.5" customHeight="1" x14ac:dyDescent="0.2">
      <c r="A4931" s="423"/>
      <c r="B4931" s="418">
        <f t="shared" si="525"/>
        <v>0</v>
      </c>
      <c r="C4931" s="424"/>
      <c r="D4931" s="425"/>
      <c r="E4931" s="429"/>
      <c r="F4931" s="430"/>
      <c r="G4931" s="432">
        <f t="shared" ref="G4931:G4940" si="526">ROUND(E4931*F4931,2)</f>
        <v>0</v>
      </c>
    </row>
    <row r="4932" spans="1:7" ht="16.5" customHeight="1" x14ac:dyDescent="0.2">
      <c r="A4932" s="423"/>
      <c r="B4932" s="418">
        <f t="shared" si="525"/>
        <v>0</v>
      </c>
      <c r="C4932" s="424"/>
      <c r="D4932" s="425"/>
      <c r="E4932" s="429"/>
      <c r="F4932" s="430"/>
      <c r="G4932" s="432">
        <f t="shared" si="526"/>
        <v>0</v>
      </c>
    </row>
    <row r="4933" spans="1:7" ht="16.5" customHeight="1" x14ac:dyDescent="0.2">
      <c r="A4933" s="423"/>
      <c r="B4933" s="418">
        <f t="shared" si="525"/>
        <v>0</v>
      </c>
      <c r="C4933" s="424"/>
      <c r="D4933" s="425"/>
      <c r="E4933" s="429"/>
      <c r="F4933" s="430"/>
      <c r="G4933" s="432">
        <f t="shared" si="526"/>
        <v>0</v>
      </c>
    </row>
    <row r="4934" spans="1:7" ht="16.5" customHeight="1" x14ac:dyDescent="0.2">
      <c r="A4934" s="423"/>
      <c r="B4934" s="418">
        <f t="shared" si="525"/>
        <v>0</v>
      </c>
      <c r="C4934" s="424"/>
      <c r="D4934" s="425"/>
      <c r="E4934" s="429"/>
      <c r="F4934" s="430"/>
      <c r="G4934" s="432">
        <f t="shared" si="526"/>
        <v>0</v>
      </c>
    </row>
    <row r="4935" spans="1:7" ht="16.5" customHeight="1" x14ac:dyDescent="0.2">
      <c r="A4935" s="423"/>
      <c r="B4935" s="418">
        <f t="shared" si="525"/>
        <v>0</v>
      </c>
      <c r="C4935" s="424"/>
      <c r="D4935" s="425"/>
      <c r="E4935" s="435"/>
      <c r="F4935" s="430"/>
      <c r="G4935" s="432">
        <f t="shared" si="526"/>
        <v>0</v>
      </c>
    </row>
    <row r="4936" spans="1:7" ht="16.5" customHeight="1" x14ac:dyDescent="0.2">
      <c r="A4936" s="423"/>
      <c r="B4936" s="418">
        <f t="shared" si="525"/>
        <v>0</v>
      </c>
      <c r="C4936" s="424"/>
      <c r="D4936" s="425"/>
      <c r="E4936" s="429"/>
      <c r="F4936" s="430"/>
      <c r="G4936" s="432">
        <f t="shared" si="526"/>
        <v>0</v>
      </c>
    </row>
    <row r="4937" spans="1:7" ht="16.5" customHeight="1" x14ac:dyDescent="0.2">
      <c r="A4937" s="423"/>
      <c r="B4937" s="418">
        <f t="shared" si="525"/>
        <v>0</v>
      </c>
      <c r="C4937" s="424"/>
      <c r="D4937" s="425"/>
      <c r="E4937" s="429"/>
      <c r="F4937" s="430"/>
      <c r="G4937" s="432">
        <f t="shared" si="526"/>
        <v>0</v>
      </c>
    </row>
    <row r="4938" spans="1:7" ht="16.5" customHeight="1" x14ac:dyDescent="0.2">
      <c r="A4938" s="423"/>
      <c r="B4938" s="418">
        <f t="shared" si="525"/>
        <v>0</v>
      </c>
      <c r="C4938" s="424"/>
      <c r="D4938" s="425"/>
      <c r="E4938" s="429"/>
      <c r="F4938" s="430"/>
      <c r="G4938" s="432">
        <f t="shared" si="526"/>
        <v>0</v>
      </c>
    </row>
    <row r="4939" spans="1:7" ht="16.5" customHeight="1" x14ac:dyDescent="0.2">
      <c r="A4939" s="423"/>
      <c r="B4939" s="418">
        <f t="shared" si="525"/>
        <v>0</v>
      </c>
      <c r="C4939" s="424"/>
      <c r="D4939" s="425"/>
      <c r="E4939" s="429"/>
      <c r="F4939" s="430"/>
      <c r="G4939" s="432">
        <f t="shared" si="526"/>
        <v>0</v>
      </c>
    </row>
    <row r="4940" spans="1:7" ht="16.5" customHeight="1" x14ac:dyDescent="0.2">
      <c r="A4940" s="423"/>
      <c r="B4940" s="418">
        <f t="shared" si="525"/>
        <v>0</v>
      </c>
      <c r="C4940" s="424"/>
      <c r="D4940" s="425"/>
      <c r="E4940" s="429"/>
      <c r="F4940" s="430"/>
      <c r="G4940" s="432">
        <f t="shared" si="526"/>
        <v>0</v>
      </c>
    </row>
    <row r="4941" spans="1:7" ht="16.5" customHeight="1" x14ac:dyDescent="0.2">
      <c r="A4941" s="165"/>
      <c r="B4941" s="160"/>
      <c r="C4941" s="160"/>
      <c r="D4941" s="156"/>
      <c r="E4941" s="157"/>
      <c r="F4941" s="166" t="s">
        <v>37</v>
      </c>
      <c r="G4941" s="436">
        <f>SUBTOTAL(9,G4930:G4940)</f>
        <v>0</v>
      </c>
    </row>
    <row r="4942" spans="1:7" ht="16.5" customHeight="1" x14ac:dyDescent="0.2">
      <c r="A4942" s="165"/>
      <c r="B4942" s="160"/>
      <c r="C4942" s="167" t="s">
        <v>1706</v>
      </c>
      <c r="D4942" s="156"/>
      <c r="E4942" s="157"/>
      <c r="F4942" s="158"/>
      <c r="G4942" s="168"/>
    </row>
    <row r="4943" spans="1:7" ht="16.5" customHeight="1" x14ac:dyDescent="0.2">
      <c r="A4943" s="603" t="s">
        <v>681</v>
      </c>
      <c r="B4943" s="604"/>
      <c r="C4943" s="605" t="s">
        <v>0</v>
      </c>
      <c r="D4943" s="605" t="s">
        <v>31</v>
      </c>
      <c r="E4943" s="607" t="s">
        <v>32</v>
      </c>
      <c r="F4943" s="609" t="s">
        <v>33</v>
      </c>
      <c r="G4943" s="611" t="s">
        <v>34</v>
      </c>
    </row>
    <row r="4944" spans="1:7" ht="16.5" customHeight="1" x14ac:dyDescent="0.2">
      <c r="A4944" s="163" t="s">
        <v>682</v>
      </c>
      <c r="B4944" s="164" t="s">
        <v>683</v>
      </c>
      <c r="C4944" s="606"/>
      <c r="D4944" s="606"/>
      <c r="E4944" s="608"/>
      <c r="F4944" s="610"/>
      <c r="G4944" s="612"/>
    </row>
    <row r="4945" spans="1:7" ht="16.5" customHeight="1" x14ac:dyDescent="0.2">
      <c r="A4945" s="423"/>
      <c r="B4945" s="418">
        <f>IF(A4945=0,0,VLOOKUP(A4945,Tabla_Indices,2,FALSE))</f>
        <v>0</v>
      </c>
      <c r="C4945" s="424"/>
      <c r="D4945" s="425"/>
      <c r="E4945" s="429"/>
      <c r="F4945" s="430"/>
      <c r="G4945" s="432">
        <f>ROUND(E4945*F4945,2)</f>
        <v>0</v>
      </c>
    </row>
    <row r="4946" spans="1:7" ht="16.5" customHeight="1" x14ac:dyDescent="0.2">
      <c r="A4946" s="423"/>
      <c r="B4946" s="418">
        <f>IF(A4946=0,0,VLOOKUP(A4946,Tabla_Indices,2,FALSE))</f>
        <v>0</v>
      </c>
      <c r="C4946" s="424"/>
      <c r="D4946" s="425"/>
      <c r="E4946" s="435"/>
      <c r="F4946" s="430"/>
      <c r="G4946" s="432">
        <f t="shared" ref="G4946" si="527">ROUND(E4946*F4946,2)</f>
        <v>0</v>
      </c>
    </row>
    <row r="4947" spans="1:7" ht="16.5" customHeight="1" x14ac:dyDescent="0.2">
      <c r="A4947" s="165"/>
      <c r="B4947" s="160"/>
      <c r="C4947" s="160"/>
      <c r="D4947" s="156"/>
      <c r="E4947" s="157"/>
      <c r="F4947" s="166" t="s">
        <v>1707</v>
      </c>
      <c r="G4947" s="436">
        <f>SUBTOTAL(9,G4945:G4946)</f>
        <v>0</v>
      </c>
    </row>
    <row r="4948" spans="1:7" ht="16.5" customHeight="1" thickBot="1" x14ac:dyDescent="0.25">
      <c r="A4948" s="170"/>
      <c r="B4948" s="171"/>
      <c r="C4948" s="172"/>
      <c r="D4948" s="171"/>
      <c r="E4948" s="173"/>
      <c r="F4948" s="174"/>
      <c r="G4948" s="175"/>
    </row>
    <row r="4949" spans="1:7" ht="16.5" customHeight="1" thickBot="1" x14ac:dyDescent="0.25">
      <c r="A4949" s="202">
        <f>B4882</f>
        <v>66</v>
      </c>
      <c r="B4949" s="201">
        <f>C4882</f>
        <v>0</v>
      </c>
      <c r="C4949" s="225"/>
      <c r="D4949" s="225" t="s">
        <v>38</v>
      </c>
      <c r="E4949" s="226"/>
      <c r="F4949" s="437" t="str">
        <f>CONCATENATE("$/",G4882)</f>
        <v>$/0</v>
      </c>
      <c r="G4949" s="438">
        <f>SUBTOTAL(9,G4905:G4948)</f>
        <v>0</v>
      </c>
    </row>
    <row r="4950" spans="1:7" ht="16.5" customHeight="1" thickTop="1" thickBot="1" x14ac:dyDescent="0.25"/>
    <row r="4951" spans="1:7" ht="16.5" customHeight="1" thickTop="1" x14ac:dyDescent="0.2">
      <c r="A4951" s="613" t="s">
        <v>40</v>
      </c>
      <c r="B4951" s="614"/>
      <c r="C4951" s="614"/>
      <c r="D4951" s="614"/>
      <c r="E4951" s="614"/>
      <c r="F4951" s="614"/>
      <c r="G4951" s="615"/>
    </row>
    <row r="4952" spans="1:7" ht="16.5" customHeight="1" x14ac:dyDescent="0.2">
      <c r="A4952" s="146" t="s">
        <v>819</v>
      </c>
      <c r="B4952" s="147" t="str">
        <f>Comitente</f>
        <v>DIRECCIÓN PROVINCIAL DE VIALIDAD</v>
      </c>
      <c r="C4952" s="148"/>
      <c r="D4952" s="223"/>
      <c r="E4952" s="223"/>
      <c r="F4952" s="150"/>
      <c r="G4952" s="151"/>
    </row>
    <row r="4953" spans="1:7" ht="16.5" customHeight="1" x14ac:dyDescent="0.2">
      <c r="A4953" s="146" t="s">
        <v>820</v>
      </c>
      <c r="B4953" s="147">
        <f>Contratista</f>
        <v>0</v>
      </c>
      <c r="C4953" s="152"/>
      <c r="D4953" s="152"/>
      <c r="E4953" s="152"/>
      <c r="F4953" s="147"/>
      <c r="G4953" s="153"/>
    </row>
    <row r="4954" spans="1:7" ht="16.5" customHeight="1" x14ac:dyDescent="0.2">
      <c r="A4954" s="146" t="s">
        <v>28</v>
      </c>
      <c r="B4954" s="147">
        <f>Obra</f>
        <v>0</v>
      </c>
      <c r="C4954" s="152"/>
      <c r="D4954" s="152"/>
      <c r="E4954" s="152"/>
      <c r="F4954" s="147" t="s">
        <v>41</v>
      </c>
      <c r="G4954" s="153">
        <f>Fecha_Base</f>
        <v>0</v>
      </c>
    </row>
    <row r="4955" spans="1:7" ht="16.5" customHeight="1" x14ac:dyDescent="0.2">
      <c r="A4955" s="154" t="s">
        <v>818</v>
      </c>
      <c r="B4955" s="155">
        <f>Ubicación</f>
        <v>0</v>
      </c>
      <c r="C4955" s="155"/>
      <c r="D4955" s="156"/>
      <c r="E4955" s="157"/>
      <c r="F4955" s="158"/>
      <c r="G4955" s="159"/>
    </row>
    <row r="4956" spans="1:7" ht="16.5" customHeight="1" x14ac:dyDescent="0.2">
      <c r="A4956" s="154" t="s">
        <v>42</v>
      </c>
      <c r="B4956" s="470"/>
      <c r="C4956" s="160" t="str">
        <f>IF(B4956="","",VLOOKUP(B4956,Tabla_CyP,2,FALSE))</f>
        <v/>
      </c>
      <c r="E4956" s="157"/>
      <c r="F4956" s="158"/>
      <c r="G4956" s="159"/>
    </row>
    <row r="4957" spans="1:7" ht="16.5" customHeight="1" x14ac:dyDescent="0.2">
      <c r="A4957" s="154" t="s">
        <v>29</v>
      </c>
      <c r="B4957" s="570">
        <v>67</v>
      </c>
      <c r="C4957" s="160">
        <f>IF(B4957=0,"",VLOOKUP(B4957,Tabla_CyP,2,FALSE))</f>
        <v>0</v>
      </c>
      <c r="D4957" s="156"/>
      <c r="E4957" s="157"/>
      <c r="F4957" s="155" t="s">
        <v>30</v>
      </c>
      <c r="G4957" s="161">
        <f>IF(B4957=0,"",VLOOKUP(B4957,Tabla_CyP,4,FALSE))</f>
        <v>0</v>
      </c>
    </row>
    <row r="4958" spans="1:7" ht="16.5" customHeight="1" x14ac:dyDescent="0.2">
      <c r="A4958" s="154"/>
      <c r="B4958" s="155"/>
      <c r="C4958" s="160"/>
      <c r="D4958" s="156"/>
      <c r="E4958" s="157"/>
      <c r="F4958" s="160"/>
      <c r="G4958" s="162"/>
    </row>
    <row r="4959" spans="1:7" ht="16.5" customHeight="1" x14ac:dyDescent="0.2">
      <c r="A4959" s="412"/>
      <c r="B4959" s="149"/>
      <c r="C4959" s="413" t="s">
        <v>1695</v>
      </c>
      <c r="D4959" s="149"/>
      <c r="E4959" s="149"/>
      <c r="F4959" s="149"/>
      <c r="G4959" s="414"/>
    </row>
    <row r="4960" spans="1:7" ht="16.5" customHeight="1" x14ac:dyDescent="0.2">
      <c r="A4960" s="154"/>
      <c r="B4960" s="215"/>
      <c r="C4960" s="160"/>
      <c r="D4960" s="156"/>
      <c r="E4960" s="157"/>
      <c r="F4960" s="155"/>
      <c r="G4960" s="161"/>
    </row>
    <row r="4961" spans="1:7" ht="16.5" customHeight="1" x14ac:dyDescent="0.2">
      <c r="A4961" s="154"/>
      <c r="B4961" s="215"/>
      <c r="C4961" s="415" t="s">
        <v>1696</v>
      </c>
      <c r="D4961" s="416" t="s">
        <v>32</v>
      </c>
      <c r="E4961" s="416" t="s">
        <v>1697</v>
      </c>
      <c r="F4961" s="416" t="s">
        <v>1698</v>
      </c>
      <c r="G4961" s="417" t="s">
        <v>1699</v>
      </c>
    </row>
    <row r="4962" spans="1:7" ht="16.5" customHeight="1" x14ac:dyDescent="0.2">
      <c r="A4962" s="154"/>
      <c r="B4962" s="215"/>
      <c r="C4962" s="424"/>
      <c r="D4962" s="429"/>
      <c r="E4962" s="467"/>
      <c r="F4962" s="430"/>
      <c r="G4962" s="420">
        <f>ROUND(D4962*F4962,2)</f>
        <v>0</v>
      </c>
    </row>
    <row r="4963" spans="1:7" ht="16.5" customHeight="1" x14ac:dyDescent="0.2">
      <c r="A4963" s="154"/>
      <c r="B4963" s="215"/>
      <c r="C4963" s="424"/>
      <c r="D4963" s="429"/>
      <c r="E4963" s="467"/>
      <c r="F4963" s="430"/>
      <c r="G4963" s="420">
        <f>ROUND(D4963*F4963,2)</f>
        <v>0</v>
      </c>
    </row>
    <row r="4964" spans="1:7" ht="16.5" customHeight="1" x14ac:dyDescent="0.2">
      <c r="A4964" s="154"/>
      <c r="B4964" s="215"/>
      <c r="C4964" s="424"/>
      <c r="D4964" s="429"/>
      <c r="E4964" s="467"/>
      <c r="F4964" s="430"/>
      <c r="G4964" s="420">
        <f>ROUND(D4964*F4964,2)</f>
        <v>0</v>
      </c>
    </row>
    <row r="4965" spans="1:7" ht="16.5" customHeight="1" x14ac:dyDescent="0.2">
      <c r="A4965" s="154"/>
      <c r="B4965" s="215"/>
      <c r="C4965" s="424"/>
      <c r="D4965" s="429"/>
      <c r="E4965" s="467"/>
      <c r="F4965" s="430"/>
      <c r="G4965" s="420">
        <f>ROUND(D4965*F4965,2)</f>
        <v>0</v>
      </c>
    </row>
    <row r="4966" spans="1:7" ht="16.5" customHeight="1" x14ac:dyDescent="0.2">
      <c r="A4966" s="154"/>
      <c r="B4966" s="215"/>
      <c r="C4966" s="424"/>
      <c r="D4966" s="429"/>
      <c r="E4966" s="467"/>
      <c r="F4966" s="430"/>
      <c r="G4966" s="420">
        <f t="shared" ref="G4966:G4971" si="528">ROUND(D4966*F4966,2)</f>
        <v>0</v>
      </c>
    </row>
    <row r="4967" spans="1:7" ht="16.5" customHeight="1" x14ac:dyDescent="0.2">
      <c r="A4967" s="154"/>
      <c r="B4967" s="215"/>
      <c r="C4967" s="424"/>
      <c r="D4967" s="429"/>
      <c r="E4967" s="467"/>
      <c r="F4967" s="430"/>
      <c r="G4967" s="420">
        <f t="shared" si="528"/>
        <v>0</v>
      </c>
    </row>
    <row r="4968" spans="1:7" ht="16.5" customHeight="1" x14ac:dyDescent="0.2">
      <c r="A4968" s="154"/>
      <c r="B4968" s="215"/>
      <c r="C4968" s="424"/>
      <c r="D4968" s="429"/>
      <c r="E4968" s="467"/>
      <c r="F4968" s="430"/>
      <c r="G4968" s="420">
        <f t="shared" si="528"/>
        <v>0</v>
      </c>
    </row>
    <row r="4969" spans="1:7" ht="16.5" customHeight="1" x14ac:dyDescent="0.2">
      <c r="A4969" s="154"/>
      <c r="B4969" s="215"/>
      <c r="C4969" s="424"/>
      <c r="D4969" s="429"/>
      <c r="E4969" s="467"/>
      <c r="F4969" s="430"/>
      <c r="G4969" s="420">
        <f t="shared" si="528"/>
        <v>0</v>
      </c>
    </row>
    <row r="4970" spans="1:7" ht="16.5" customHeight="1" x14ac:dyDescent="0.2">
      <c r="A4970" s="154"/>
      <c r="B4970" s="215"/>
      <c r="C4970" s="424"/>
      <c r="D4970" s="429"/>
      <c r="E4970" s="467"/>
      <c r="F4970" s="430"/>
      <c r="G4970" s="420">
        <f t="shared" si="528"/>
        <v>0</v>
      </c>
    </row>
    <row r="4971" spans="1:7" ht="16.5" customHeight="1" x14ac:dyDescent="0.2">
      <c r="A4971" s="154"/>
      <c r="B4971" s="215"/>
      <c r="C4971" s="424"/>
      <c r="D4971" s="429"/>
      <c r="E4971" s="467"/>
      <c r="F4971" s="430"/>
      <c r="G4971" s="420">
        <f t="shared" si="528"/>
        <v>0</v>
      </c>
    </row>
    <row r="4972" spans="1:7" ht="16.5" customHeight="1" thickBot="1" x14ac:dyDescent="0.25">
      <c r="A4972" s="154"/>
      <c r="B4972" s="215"/>
      <c r="C4972" s="160"/>
      <c r="E4972" s="222"/>
      <c r="F4972" s="155"/>
      <c r="G4972" s="161"/>
    </row>
    <row r="4973" spans="1:7" ht="16.5" customHeight="1" thickBot="1" x14ac:dyDescent="0.25">
      <c r="A4973" s="154"/>
      <c r="C4973" s="421" t="s">
        <v>1700</v>
      </c>
      <c r="E4973" s="222">
        <f>SUMPRODUCT(D4962:D4971,E4962:E4971)</f>
        <v>0</v>
      </c>
      <c r="F4973" s="155" t="s">
        <v>1701</v>
      </c>
      <c r="G4973" s="422">
        <f>SUM(G4962:G4971)</f>
        <v>0</v>
      </c>
    </row>
    <row r="4974" spans="1:7" ht="16.5" customHeight="1" x14ac:dyDescent="0.2">
      <c r="A4974" s="154"/>
      <c r="B4974" s="215"/>
      <c r="C4974" s="421"/>
      <c r="D4974" s="222"/>
      <c r="E4974" s="157"/>
      <c r="F4974" s="155"/>
      <c r="G4974" s="224"/>
    </row>
    <row r="4975" spans="1:7" ht="16.5" customHeight="1" x14ac:dyDescent="0.2">
      <c r="A4975" s="154"/>
      <c r="B4975" s="215"/>
      <c r="C4975" s="155" t="s">
        <v>1702</v>
      </c>
      <c r="D4975" s="425"/>
      <c r="E4975" s="559" t="str">
        <f>CONCATENATE(G4957,"/día")</f>
        <v>0/día</v>
      </c>
      <c r="F4975" s="155"/>
      <c r="G4975" s="161"/>
    </row>
    <row r="4976" spans="1:7" ht="16.5" customHeight="1" x14ac:dyDescent="0.2">
      <c r="A4976" s="154"/>
      <c r="B4976" s="215"/>
      <c r="C4976" s="160"/>
      <c r="D4976" s="156"/>
      <c r="E4976" s="157"/>
      <c r="F4976" s="155"/>
      <c r="G4976" s="161"/>
    </row>
    <row r="4977" spans="1:7" ht="16.5" customHeight="1" x14ac:dyDescent="0.2">
      <c r="A4977" s="603" t="s">
        <v>681</v>
      </c>
      <c r="B4977" s="604"/>
      <c r="C4977" s="605" t="s">
        <v>0</v>
      </c>
      <c r="D4977" s="607" t="s">
        <v>1703</v>
      </c>
      <c r="E4977" s="607" t="s">
        <v>1715</v>
      </c>
      <c r="F4977" s="609" t="s">
        <v>1054</v>
      </c>
      <c r="G4977" s="611" t="s">
        <v>34</v>
      </c>
    </row>
    <row r="4978" spans="1:7" ht="16.5" customHeight="1" x14ac:dyDescent="0.2">
      <c r="A4978" s="163" t="s">
        <v>682</v>
      </c>
      <c r="B4978" s="164" t="s">
        <v>683</v>
      </c>
      <c r="C4978" s="606"/>
      <c r="D4978" s="608"/>
      <c r="E4978" s="608"/>
      <c r="F4978" s="610"/>
      <c r="G4978" s="612"/>
    </row>
    <row r="4979" spans="1:7" ht="16.5" customHeight="1" x14ac:dyDescent="0.2">
      <c r="A4979" s="165"/>
      <c r="B4979" s="160"/>
      <c r="C4979" s="167" t="s">
        <v>1704</v>
      </c>
      <c r="D4979" s="157"/>
      <c r="E4979" s="157"/>
      <c r="F4979" s="160"/>
      <c r="G4979" s="168"/>
    </row>
    <row r="4980" spans="1:7" ht="16.5" customHeight="1" x14ac:dyDescent="0.2">
      <c r="A4980" s="578" t="s">
        <v>1806</v>
      </c>
      <c r="B4980" s="418" t="str">
        <f t="shared" ref="B4980:B4989" si="529">IF(A4980=0,0,VLOOKUP(A4980,Tabla_Indices,2,FALSE))</f>
        <v>Equipo - Amortización de equipo</v>
      </c>
      <c r="C4980" s="424" t="s">
        <v>1821</v>
      </c>
      <c r="D4980" s="579">
        <f>C_Amortización_Equipo</f>
        <v>0</v>
      </c>
      <c r="E4980" s="472"/>
      <c r="F4980" s="468">
        <f>IF(C4980="",0,D4975)</f>
        <v>0</v>
      </c>
      <c r="G4980" s="426">
        <f>IF(F4980=0,0,ROUND(E4980/F4980,2))</f>
        <v>0</v>
      </c>
    </row>
    <row r="4981" spans="1:7" ht="16.5" customHeight="1" x14ac:dyDescent="0.2">
      <c r="A4981" s="578" t="s">
        <v>1806</v>
      </c>
      <c r="B4981" s="418" t="str">
        <f t="shared" si="529"/>
        <v>Equipo - Amortización de equipo</v>
      </c>
      <c r="C4981" s="424" t="s">
        <v>1811</v>
      </c>
      <c r="D4981" s="579">
        <f>C_Interés_Equipo</f>
        <v>0</v>
      </c>
      <c r="E4981" s="472"/>
      <c r="F4981" s="468">
        <f>IF(C4981="",0,D4975)</f>
        <v>0</v>
      </c>
      <c r="G4981" s="426">
        <f t="shared" ref="G4981:G4989" si="530">IF(F4981=0,0,ROUND(E4981/F4981,2))</f>
        <v>0</v>
      </c>
    </row>
    <row r="4982" spans="1:7" ht="16.5" customHeight="1" x14ac:dyDescent="0.2">
      <c r="A4982" s="578" t="s">
        <v>1807</v>
      </c>
      <c r="B4982" s="418" t="str">
        <f t="shared" si="529"/>
        <v xml:space="preserve">Accesorios y repuestos para máquinas de uso especial                 </v>
      </c>
      <c r="C4982" s="428" t="s">
        <v>1721</v>
      </c>
      <c r="D4982" s="579">
        <f>C_Reparaciones_Repuestos_Equipos</f>
        <v>0</v>
      </c>
      <c r="E4982" s="472"/>
      <c r="F4982" s="468">
        <f>IF(C4982="",0,D4975)</f>
        <v>0</v>
      </c>
      <c r="G4982" s="426">
        <f t="shared" si="530"/>
        <v>0</v>
      </c>
    </row>
    <row r="4983" spans="1:7" ht="16.5" customHeight="1" x14ac:dyDescent="0.2">
      <c r="A4983" s="578" t="s">
        <v>1809</v>
      </c>
      <c r="B4983" s="418" t="str">
        <f t="shared" si="529"/>
        <v xml:space="preserve">Gas oil                                                                </v>
      </c>
      <c r="C4983" s="428" t="s">
        <v>982</v>
      </c>
      <c r="D4983" s="579">
        <f>C_Combustible_Equipos</f>
        <v>0</v>
      </c>
      <c r="E4983" s="472"/>
      <c r="F4983" s="468">
        <f>IF(C4983="",0,D4975)</f>
        <v>0</v>
      </c>
      <c r="G4983" s="426">
        <f t="shared" si="530"/>
        <v>0</v>
      </c>
    </row>
    <row r="4984" spans="1:7" ht="16.5" customHeight="1" x14ac:dyDescent="0.2">
      <c r="A4984" s="578" t="s">
        <v>1810</v>
      </c>
      <c r="B4984" s="418" t="str">
        <f t="shared" si="529"/>
        <v xml:space="preserve">Aceites lubricantes                                                    </v>
      </c>
      <c r="C4984" s="428" t="s">
        <v>1808</v>
      </c>
      <c r="D4984" s="579">
        <f>C_Lubricantes_Equipos</f>
        <v>0</v>
      </c>
      <c r="E4984" s="472"/>
      <c r="F4984" s="468">
        <f>IF(C4984="",0,D4975)</f>
        <v>0</v>
      </c>
      <c r="G4984" s="426">
        <f t="shared" si="530"/>
        <v>0</v>
      </c>
    </row>
    <row r="4985" spans="1:7" ht="16.5" customHeight="1" x14ac:dyDescent="0.2">
      <c r="A4985" s="578"/>
      <c r="B4985" s="418">
        <f t="shared" si="529"/>
        <v>0</v>
      </c>
      <c r="C4985" s="428"/>
      <c r="D4985" s="471"/>
      <c r="E4985" s="430"/>
      <c r="F4985" s="468">
        <f>IF(C4985="",0,D4975)</f>
        <v>0</v>
      </c>
      <c r="G4985" s="426">
        <f t="shared" si="530"/>
        <v>0</v>
      </c>
    </row>
    <row r="4986" spans="1:7" ht="16.5" customHeight="1" x14ac:dyDescent="0.2">
      <c r="A4986" s="578"/>
      <c r="B4986" s="418">
        <f t="shared" si="529"/>
        <v>0</v>
      </c>
      <c r="C4986" s="428"/>
      <c r="D4986" s="425"/>
      <c r="E4986" s="471"/>
      <c r="F4986" s="468">
        <f>IF(C4986="",0,D4975)</f>
        <v>0</v>
      </c>
      <c r="G4986" s="426">
        <f t="shared" si="530"/>
        <v>0</v>
      </c>
    </row>
    <row r="4987" spans="1:7" ht="16.5" customHeight="1" x14ac:dyDescent="0.2">
      <c r="A4987" s="578"/>
      <c r="B4987" s="418">
        <f t="shared" si="529"/>
        <v>0</v>
      </c>
      <c r="C4987" s="428"/>
      <c r="D4987" s="425"/>
      <c r="E4987" s="471"/>
      <c r="F4987" s="468">
        <f>IF(C4987="",0,D4975)</f>
        <v>0</v>
      </c>
      <c r="G4987" s="426">
        <f t="shared" si="530"/>
        <v>0</v>
      </c>
    </row>
    <row r="4988" spans="1:7" ht="16.5" customHeight="1" x14ac:dyDescent="0.2">
      <c r="A4988" s="578"/>
      <c r="B4988" s="418">
        <f t="shared" si="529"/>
        <v>0</v>
      </c>
      <c r="C4988" s="428"/>
      <c r="D4988" s="425"/>
      <c r="E4988" s="429"/>
      <c r="F4988" s="468">
        <f>IF(C4988="",0,D4975)</f>
        <v>0</v>
      </c>
      <c r="G4988" s="426">
        <f t="shared" si="530"/>
        <v>0</v>
      </c>
    </row>
    <row r="4989" spans="1:7" ht="16.5" customHeight="1" x14ac:dyDescent="0.2">
      <c r="A4989" s="578"/>
      <c r="B4989" s="418">
        <f t="shared" si="529"/>
        <v>0</v>
      </c>
      <c r="C4989" s="424"/>
      <c r="D4989" s="425"/>
      <c r="E4989" s="429"/>
      <c r="F4989" s="468">
        <f>IF(C4989="",0,D4975)</f>
        <v>0</v>
      </c>
      <c r="G4989" s="426">
        <f t="shared" si="530"/>
        <v>0</v>
      </c>
    </row>
    <row r="4990" spans="1:7" ht="16.5" customHeight="1" x14ac:dyDescent="0.2">
      <c r="A4990" s="169"/>
      <c r="B4990" s="156"/>
      <c r="C4990" s="160"/>
      <c r="D4990" s="156"/>
      <c r="E4990" s="157"/>
      <c r="F4990" s="166" t="s">
        <v>35</v>
      </c>
      <c r="G4990" s="431">
        <f>SUBTOTAL(9,G4980:G4989)</f>
        <v>0</v>
      </c>
    </row>
    <row r="4991" spans="1:7" ht="16.5" customHeight="1" x14ac:dyDescent="0.2">
      <c r="A4991" s="165"/>
      <c r="B4991" s="160"/>
      <c r="C4991" s="167" t="s">
        <v>821</v>
      </c>
      <c r="D4991" s="156"/>
      <c r="E4991" s="157"/>
      <c r="F4991" s="158"/>
      <c r="G4991" s="168"/>
    </row>
    <row r="4992" spans="1:7" ht="16.5" customHeight="1" x14ac:dyDescent="0.2">
      <c r="A4992" s="603" t="s">
        <v>681</v>
      </c>
      <c r="B4992" s="604"/>
      <c r="C4992" s="605" t="s">
        <v>0</v>
      </c>
      <c r="D4992" s="607" t="s">
        <v>32</v>
      </c>
      <c r="E4992" s="607" t="s">
        <v>1715</v>
      </c>
      <c r="F4992" s="609" t="s">
        <v>1054</v>
      </c>
      <c r="G4992" s="611" t="s">
        <v>34</v>
      </c>
    </row>
    <row r="4993" spans="1:7" ht="16.5" customHeight="1" x14ac:dyDescent="0.2">
      <c r="A4993" s="163" t="s">
        <v>682</v>
      </c>
      <c r="B4993" s="164" t="s">
        <v>683</v>
      </c>
      <c r="C4993" s="606"/>
      <c r="D4993" s="608"/>
      <c r="E4993" s="608"/>
      <c r="F4993" s="610"/>
      <c r="G4993" s="612"/>
    </row>
    <row r="4994" spans="1:7" ht="16.5" customHeight="1" x14ac:dyDescent="0.2">
      <c r="A4994" s="423" t="s">
        <v>1822</v>
      </c>
      <c r="B4994" s="418" t="str">
        <f t="shared" ref="B4994:B5000" si="531">IF(A4994=0,0,VLOOKUP(A4994,Tabla_Indices,2,FALSE))</f>
        <v>Oficial Especializado</v>
      </c>
      <c r="C4994" s="427" t="s">
        <v>1723</v>
      </c>
      <c r="D4994" s="425"/>
      <c r="E4994" s="429"/>
      <c r="F4994" s="419">
        <f>D4975</f>
        <v>0</v>
      </c>
      <c r="G4994" s="432">
        <f>IF(F4994=0,0,ROUND(D4994*E4994/F4994,2))</f>
        <v>0</v>
      </c>
    </row>
    <row r="4995" spans="1:7" ht="16.5" customHeight="1" x14ac:dyDescent="0.2">
      <c r="A4995" s="423" t="s">
        <v>1823</v>
      </c>
      <c r="B4995" s="418" t="str">
        <f t="shared" si="531"/>
        <v xml:space="preserve">Oficial </v>
      </c>
      <c r="C4995" s="424" t="s">
        <v>1724</v>
      </c>
      <c r="D4995" s="425"/>
      <c r="E4995" s="429"/>
      <c r="F4995" s="419">
        <f>D4975</f>
        <v>0</v>
      </c>
      <c r="G4995" s="432">
        <f t="shared" ref="G4995:G5000" si="532">IF(F4995=0,0,ROUND(D4995*E4995/F4995,2))</f>
        <v>0</v>
      </c>
    </row>
    <row r="4996" spans="1:7" ht="16.5" customHeight="1" x14ac:dyDescent="0.2">
      <c r="A4996" s="423" t="s">
        <v>1824</v>
      </c>
      <c r="B4996" s="418" t="str">
        <f t="shared" si="531"/>
        <v>Ayudante</v>
      </c>
      <c r="C4996" s="424" t="s">
        <v>1725</v>
      </c>
      <c r="D4996" s="425"/>
      <c r="E4996" s="429"/>
      <c r="F4996" s="419">
        <f>D4975</f>
        <v>0</v>
      </c>
      <c r="G4996" s="432">
        <f t="shared" si="532"/>
        <v>0</v>
      </c>
    </row>
    <row r="4997" spans="1:7" ht="16.5" customHeight="1" x14ac:dyDescent="0.2">
      <c r="A4997" s="423" t="s">
        <v>1824</v>
      </c>
      <c r="B4997" s="418" t="str">
        <f t="shared" si="531"/>
        <v>Ayudante</v>
      </c>
      <c r="C4997" s="424" t="s">
        <v>825</v>
      </c>
      <c r="D4997" s="425"/>
      <c r="E4997" s="429"/>
      <c r="F4997" s="419">
        <f>D4975</f>
        <v>0</v>
      </c>
      <c r="G4997" s="432">
        <f t="shared" si="532"/>
        <v>0</v>
      </c>
    </row>
    <row r="4998" spans="1:7" ht="16.5" customHeight="1" x14ac:dyDescent="0.2">
      <c r="A4998" s="423"/>
      <c r="B4998" s="418">
        <f t="shared" si="531"/>
        <v>0</v>
      </c>
      <c r="C4998" s="424"/>
      <c r="D4998" s="425"/>
      <c r="E4998" s="429"/>
      <c r="F4998" s="419"/>
      <c r="G4998" s="432">
        <f t="shared" si="532"/>
        <v>0</v>
      </c>
    </row>
    <row r="4999" spans="1:7" ht="16.5" customHeight="1" x14ac:dyDescent="0.2">
      <c r="A4999" s="423" t="s">
        <v>1825</v>
      </c>
      <c r="B4999" s="418" t="str">
        <f t="shared" si="531"/>
        <v>Sereno</v>
      </c>
      <c r="C4999" s="424" t="s">
        <v>1726</v>
      </c>
      <c r="D4999" s="433"/>
      <c r="E4999" s="571"/>
      <c r="F4999" s="419">
        <f>D4975</f>
        <v>0</v>
      </c>
      <c r="G4999" s="432">
        <f t="shared" si="532"/>
        <v>0</v>
      </c>
    </row>
    <row r="5000" spans="1:7" ht="16.5" customHeight="1" x14ac:dyDescent="0.2">
      <c r="A5000" s="423"/>
      <c r="B5000" s="418">
        <f t="shared" si="531"/>
        <v>0</v>
      </c>
      <c r="C5000" s="418"/>
      <c r="D5000" s="469"/>
      <c r="E5000" s="419"/>
      <c r="F5000" s="419">
        <f>D4975</f>
        <v>0</v>
      </c>
      <c r="G5000" s="432">
        <f t="shared" si="532"/>
        <v>0</v>
      </c>
    </row>
    <row r="5001" spans="1:7" ht="16.5" customHeight="1" x14ac:dyDescent="0.2">
      <c r="A5001" s="169"/>
      <c r="B5001" s="156"/>
      <c r="C5001" s="160"/>
      <c r="D5001" s="156"/>
      <c r="E5001" s="157"/>
      <c r="F5001" s="166" t="s">
        <v>36</v>
      </c>
      <c r="G5001" s="434">
        <f>SUBTOTAL(9,G4994:G5000)</f>
        <v>0</v>
      </c>
    </row>
    <row r="5002" spans="1:7" ht="16.5" customHeight="1" x14ac:dyDescent="0.2">
      <c r="A5002" s="165"/>
      <c r="B5002" s="160"/>
      <c r="C5002" s="167" t="s">
        <v>1705</v>
      </c>
      <c r="D5002" s="156"/>
      <c r="E5002" s="157"/>
      <c r="F5002" s="158"/>
      <c r="G5002" s="168"/>
    </row>
    <row r="5003" spans="1:7" ht="16.5" customHeight="1" x14ac:dyDescent="0.2">
      <c r="A5003" s="603" t="s">
        <v>681</v>
      </c>
      <c r="B5003" s="604"/>
      <c r="C5003" s="605" t="s">
        <v>0</v>
      </c>
      <c r="D5003" s="605" t="s">
        <v>31</v>
      </c>
      <c r="E5003" s="607" t="s">
        <v>32</v>
      </c>
      <c r="F5003" s="609" t="s">
        <v>33</v>
      </c>
      <c r="G5003" s="611" t="s">
        <v>34</v>
      </c>
    </row>
    <row r="5004" spans="1:7" ht="16.5" customHeight="1" x14ac:dyDescent="0.2">
      <c r="A5004" s="163" t="s">
        <v>682</v>
      </c>
      <c r="B5004" s="164" t="s">
        <v>683</v>
      </c>
      <c r="C5004" s="606"/>
      <c r="D5004" s="606"/>
      <c r="E5004" s="608"/>
      <c r="F5004" s="610"/>
      <c r="G5004" s="612"/>
    </row>
    <row r="5005" spans="1:7" ht="16.5" customHeight="1" x14ac:dyDescent="0.2">
      <c r="A5005" s="423"/>
      <c r="B5005" s="418">
        <f t="shared" ref="B5005:B5015" si="533">IF(A5005=0,0,VLOOKUP(A5005,Tabla_Indices,2,FALSE))</f>
        <v>0</v>
      </c>
      <c r="C5005" s="424"/>
      <c r="D5005" s="425"/>
      <c r="E5005" s="429"/>
      <c r="F5005" s="430"/>
      <c r="G5005" s="432">
        <f>ROUND(E5005*F5005,2)</f>
        <v>0</v>
      </c>
    </row>
    <row r="5006" spans="1:7" ht="16.5" customHeight="1" x14ac:dyDescent="0.2">
      <c r="A5006" s="423"/>
      <c r="B5006" s="418">
        <f t="shared" si="533"/>
        <v>0</v>
      </c>
      <c r="C5006" s="424"/>
      <c r="D5006" s="425"/>
      <c r="E5006" s="429"/>
      <c r="F5006" s="430"/>
      <c r="G5006" s="432">
        <f t="shared" ref="G5006:G5015" si="534">ROUND(E5006*F5006,2)</f>
        <v>0</v>
      </c>
    </row>
    <row r="5007" spans="1:7" ht="16.5" customHeight="1" x14ac:dyDescent="0.2">
      <c r="A5007" s="423"/>
      <c r="B5007" s="418">
        <f t="shared" si="533"/>
        <v>0</v>
      </c>
      <c r="C5007" s="424"/>
      <c r="D5007" s="425"/>
      <c r="E5007" s="429"/>
      <c r="F5007" s="430"/>
      <c r="G5007" s="432">
        <f t="shared" si="534"/>
        <v>0</v>
      </c>
    </row>
    <row r="5008" spans="1:7" ht="16.5" customHeight="1" x14ac:dyDescent="0.2">
      <c r="A5008" s="423"/>
      <c r="B5008" s="418">
        <f t="shared" si="533"/>
        <v>0</v>
      </c>
      <c r="C5008" s="424"/>
      <c r="D5008" s="425"/>
      <c r="E5008" s="429"/>
      <c r="F5008" s="430"/>
      <c r="G5008" s="432">
        <f t="shared" si="534"/>
        <v>0</v>
      </c>
    </row>
    <row r="5009" spans="1:7" ht="16.5" customHeight="1" x14ac:dyDescent="0.2">
      <c r="A5009" s="423"/>
      <c r="B5009" s="418">
        <f t="shared" si="533"/>
        <v>0</v>
      </c>
      <c r="C5009" s="424"/>
      <c r="D5009" s="425"/>
      <c r="E5009" s="429"/>
      <c r="F5009" s="430"/>
      <c r="G5009" s="432">
        <f t="shared" si="534"/>
        <v>0</v>
      </c>
    </row>
    <row r="5010" spans="1:7" ht="16.5" customHeight="1" x14ac:dyDescent="0.2">
      <c r="A5010" s="423"/>
      <c r="B5010" s="418">
        <f t="shared" si="533"/>
        <v>0</v>
      </c>
      <c r="C5010" s="424"/>
      <c r="D5010" s="425"/>
      <c r="E5010" s="435"/>
      <c r="F5010" s="430"/>
      <c r="G5010" s="432">
        <f t="shared" si="534"/>
        <v>0</v>
      </c>
    </row>
    <row r="5011" spans="1:7" ht="16.5" customHeight="1" x14ac:dyDescent="0.2">
      <c r="A5011" s="423"/>
      <c r="B5011" s="418">
        <f t="shared" si="533"/>
        <v>0</v>
      </c>
      <c r="C5011" s="424"/>
      <c r="D5011" s="425"/>
      <c r="E5011" s="429"/>
      <c r="F5011" s="430"/>
      <c r="G5011" s="432">
        <f t="shared" si="534"/>
        <v>0</v>
      </c>
    </row>
    <row r="5012" spans="1:7" ht="16.5" customHeight="1" x14ac:dyDescent="0.2">
      <c r="A5012" s="423"/>
      <c r="B5012" s="418">
        <f t="shared" si="533"/>
        <v>0</v>
      </c>
      <c r="C5012" s="424"/>
      <c r="D5012" s="425"/>
      <c r="E5012" s="429"/>
      <c r="F5012" s="430"/>
      <c r="G5012" s="432">
        <f t="shared" si="534"/>
        <v>0</v>
      </c>
    </row>
    <row r="5013" spans="1:7" ht="16.5" customHeight="1" x14ac:dyDescent="0.2">
      <c r="A5013" s="423"/>
      <c r="B5013" s="418">
        <f t="shared" si="533"/>
        <v>0</v>
      </c>
      <c r="C5013" s="424"/>
      <c r="D5013" s="425"/>
      <c r="E5013" s="429"/>
      <c r="F5013" s="430"/>
      <c r="G5013" s="432">
        <f t="shared" si="534"/>
        <v>0</v>
      </c>
    </row>
    <row r="5014" spans="1:7" ht="16.5" customHeight="1" x14ac:dyDescent="0.2">
      <c r="A5014" s="423"/>
      <c r="B5014" s="418">
        <f t="shared" si="533"/>
        <v>0</v>
      </c>
      <c r="C5014" s="424"/>
      <c r="D5014" s="425"/>
      <c r="E5014" s="429"/>
      <c r="F5014" s="430"/>
      <c r="G5014" s="432">
        <f t="shared" si="534"/>
        <v>0</v>
      </c>
    </row>
    <row r="5015" spans="1:7" ht="16.5" customHeight="1" x14ac:dyDescent="0.2">
      <c r="A5015" s="423"/>
      <c r="B5015" s="418">
        <f t="shared" si="533"/>
        <v>0</v>
      </c>
      <c r="C5015" s="424"/>
      <c r="D5015" s="425"/>
      <c r="E5015" s="429"/>
      <c r="F5015" s="430"/>
      <c r="G5015" s="432">
        <f t="shared" si="534"/>
        <v>0</v>
      </c>
    </row>
    <row r="5016" spans="1:7" ht="16.5" customHeight="1" x14ac:dyDescent="0.2">
      <c r="A5016" s="165"/>
      <c r="B5016" s="160"/>
      <c r="C5016" s="160"/>
      <c r="D5016" s="156"/>
      <c r="E5016" s="157"/>
      <c r="F5016" s="166" t="s">
        <v>37</v>
      </c>
      <c r="G5016" s="436">
        <f>SUBTOTAL(9,G5005:G5015)</f>
        <v>0</v>
      </c>
    </row>
    <row r="5017" spans="1:7" ht="16.5" customHeight="1" x14ac:dyDescent="0.2">
      <c r="A5017" s="165"/>
      <c r="B5017" s="160"/>
      <c r="C5017" s="167" t="s">
        <v>1706</v>
      </c>
      <c r="D5017" s="156"/>
      <c r="E5017" s="157"/>
      <c r="F5017" s="158"/>
      <c r="G5017" s="168"/>
    </row>
    <row r="5018" spans="1:7" ht="16.5" customHeight="1" x14ac:dyDescent="0.2">
      <c r="A5018" s="603" t="s">
        <v>681</v>
      </c>
      <c r="B5018" s="604"/>
      <c r="C5018" s="605" t="s">
        <v>0</v>
      </c>
      <c r="D5018" s="605" t="s">
        <v>31</v>
      </c>
      <c r="E5018" s="607" t="s">
        <v>32</v>
      </c>
      <c r="F5018" s="609" t="s">
        <v>33</v>
      </c>
      <c r="G5018" s="611" t="s">
        <v>34</v>
      </c>
    </row>
    <row r="5019" spans="1:7" ht="16.5" customHeight="1" x14ac:dyDescent="0.2">
      <c r="A5019" s="163" t="s">
        <v>682</v>
      </c>
      <c r="B5019" s="164" t="s">
        <v>683</v>
      </c>
      <c r="C5019" s="606"/>
      <c r="D5019" s="606"/>
      <c r="E5019" s="608"/>
      <c r="F5019" s="610"/>
      <c r="G5019" s="612"/>
    </row>
    <row r="5020" spans="1:7" ht="16.5" customHeight="1" x14ac:dyDescent="0.2">
      <c r="A5020" s="423"/>
      <c r="B5020" s="418">
        <f>IF(A5020=0,0,VLOOKUP(A5020,Tabla_Indices,2,FALSE))</f>
        <v>0</v>
      </c>
      <c r="C5020" s="424"/>
      <c r="D5020" s="425"/>
      <c r="E5020" s="429"/>
      <c r="F5020" s="430"/>
      <c r="G5020" s="432">
        <f>ROUND(E5020*F5020,2)</f>
        <v>0</v>
      </c>
    </row>
    <row r="5021" spans="1:7" ht="16.5" customHeight="1" x14ac:dyDescent="0.2">
      <c r="A5021" s="423"/>
      <c r="B5021" s="418">
        <f>IF(A5021=0,0,VLOOKUP(A5021,Tabla_Indices,2,FALSE))</f>
        <v>0</v>
      </c>
      <c r="C5021" s="424"/>
      <c r="D5021" s="425"/>
      <c r="E5021" s="435"/>
      <c r="F5021" s="430"/>
      <c r="G5021" s="432">
        <f t="shared" ref="G5021" si="535">ROUND(E5021*F5021,2)</f>
        <v>0</v>
      </c>
    </row>
    <row r="5022" spans="1:7" ht="16.5" customHeight="1" x14ac:dyDescent="0.2">
      <c r="A5022" s="165"/>
      <c r="B5022" s="160"/>
      <c r="C5022" s="160"/>
      <c r="D5022" s="156"/>
      <c r="E5022" s="157"/>
      <c r="F5022" s="166" t="s">
        <v>1707</v>
      </c>
      <c r="G5022" s="436">
        <f>SUBTOTAL(9,G5020:G5021)</f>
        <v>0</v>
      </c>
    </row>
    <row r="5023" spans="1:7" ht="16.5" customHeight="1" thickBot="1" x14ac:dyDescent="0.25">
      <c r="A5023" s="170"/>
      <c r="B5023" s="171"/>
      <c r="C5023" s="172"/>
      <c r="D5023" s="171"/>
      <c r="E5023" s="173"/>
      <c r="F5023" s="174"/>
      <c r="G5023" s="175"/>
    </row>
    <row r="5024" spans="1:7" ht="16.5" customHeight="1" thickBot="1" x14ac:dyDescent="0.25">
      <c r="A5024" s="202">
        <f>B4957</f>
        <v>67</v>
      </c>
      <c r="B5024" s="201">
        <f>C4957</f>
        <v>0</v>
      </c>
      <c r="C5024" s="225"/>
      <c r="D5024" s="225" t="s">
        <v>38</v>
      </c>
      <c r="E5024" s="226"/>
      <c r="F5024" s="437" t="str">
        <f>CONCATENATE("$/",G4957)</f>
        <v>$/0</v>
      </c>
      <c r="G5024" s="438">
        <f>SUBTOTAL(9,G4980:G5023)</f>
        <v>0</v>
      </c>
    </row>
    <row r="5025" spans="1:7" ht="16.5" customHeight="1" thickTop="1" thickBot="1" x14ac:dyDescent="0.25"/>
    <row r="5026" spans="1:7" ht="16.5" customHeight="1" thickTop="1" x14ac:dyDescent="0.2">
      <c r="A5026" s="613" t="s">
        <v>40</v>
      </c>
      <c r="B5026" s="614"/>
      <c r="C5026" s="614"/>
      <c r="D5026" s="614"/>
      <c r="E5026" s="614"/>
      <c r="F5026" s="614"/>
      <c r="G5026" s="615"/>
    </row>
    <row r="5027" spans="1:7" ht="16.5" customHeight="1" x14ac:dyDescent="0.2">
      <c r="A5027" s="146" t="s">
        <v>819</v>
      </c>
      <c r="B5027" s="147" t="str">
        <f>Comitente</f>
        <v>DIRECCIÓN PROVINCIAL DE VIALIDAD</v>
      </c>
      <c r="C5027" s="148"/>
      <c r="D5027" s="223"/>
      <c r="E5027" s="223"/>
      <c r="F5027" s="150"/>
      <c r="G5027" s="151"/>
    </row>
    <row r="5028" spans="1:7" ht="16.5" customHeight="1" x14ac:dyDescent="0.2">
      <c r="A5028" s="146" t="s">
        <v>820</v>
      </c>
      <c r="B5028" s="147">
        <f>Contratista</f>
        <v>0</v>
      </c>
      <c r="C5028" s="152"/>
      <c r="D5028" s="152"/>
      <c r="E5028" s="152"/>
      <c r="F5028" s="147"/>
      <c r="G5028" s="153"/>
    </row>
    <row r="5029" spans="1:7" ht="16.5" customHeight="1" x14ac:dyDescent="0.2">
      <c r="A5029" s="146" t="s">
        <v>28</v>
      </c>
      <c r="B5029" s="147">
        <f>Obra</f>
        <v>0</v>
      </c>
      <c r="C5029" s="152"/>
      <c r="D5029" s="152"/>
      <c r="E5029" s="152"/>
      <c r="F5029" s="147" t="s">
        <v>41</v>
      </c>
      <c r="G5029" s="153">
        <f>Fecha_Base</f>
        <v>0</v>
      </c>
    </row>
    <row r="5030" spans="1:7" ht="16.5" customHeight="1" x14ac:dyDescent="0.2">
      <c r="A5030" s="154" t="s">
        <v>818</v>
      </c>
      <c r="B5030" s="155">
        <f>Ubicación</f>
        <v>0</v>
      </c>
      <c r="C5030" s="155"/>
      <c r="D5030" s="156"/>
      <c r="E5030" s="157"/>
      <c r="F5030" s="158"/>
      <c r="G5030" s="159"/>
    </row>
    <row r="5031" spans="1:7" ht="16.5" customHeight="1" x14ac:dyDescent="0.2">
      <c r="A5031" s="154" t="s">
        <v>42</v>
      </c>
      <c r="B5031" s="470"/>
      <c r="C5031" s="160" t="str">
        <f>IF(B5031="","",VLOOKUP(B5031,Tabla_CyP,2,FALSE))</f>
        <v/>
      </c>
      <c r="E5031" s="157"/>
      <c r="F5031" s="158"/>
      <c r="G5031" s="159"/>
    </row>
    <row r="5032" spans="1:7" ht="16.5" customHeight="1" x14ac:dyDescent="0.2">
      <c r="A5032" s="154" t="s">
        <v>29</v>
      </c>
      <c r="B5032" s="570">
        <v>68</v>
      </c>
      <c r="C5032" s="160">
        <f>IF(B5032=0,"",VLOOKUP(B5032,Tabla_CyP,2,FALSE))</f>
        <v>0</v>
      </c>
      <c r="D5032" s="156"/>
      <c r="E5032" s="157"/>
      <c r="F5032" s="155" t="s">
        <v>30</v>
      </c>
      <c r="G5032" s="161">
        <f>IF(B5032=0,"",VLOOKUP(B5032,Tabla_CyP,4,FALSE))</f>
        <v>0</v>
      </c>
    </row>
    <row r="5033" spans="1:7" ht="16.5" customHeight="1" x14ac:dyDescent="0.2">
      <c r="A5033" s="154"/>
      <c r="B5033" s="155"/>
      <c r="C5033" s="160"/>
      <c r="D5033" s="156"/>
      <c r="E5033" s="157"/>
      <c r="F5033" s="160"/>
      <c r="G5033" s="162"/>
    </row>
    <row r="5034" spans="1:7" ht="16.5" customHeight="1" x14ac:dyDescent="0.2">
      <c r="A5034" s="412"/>
      <c r="B5034" s="149"/>
      <c r="C5034" s="413" t="s">
        <v>1695</v>
      </c>
      <c r="D5034" s="149"/>
      <c r="E5034" s="149"/>
      <c r="F5034" s="149"/>
      <c r="G5034" s="414"/>
    </row>
    <row r="5035" spans="1:7" ht="16.5" customHeight="1" x14ac:dyDescent="0.2">
      <c r="A5035" s="154"/>
      <c r="B5035" s="215"/>
      <c r="C5035" s="160"/>
      <c r="D5035" s="156"/>
      <c r="E5035" s="157"/>
      <c r="F5035" s="155"/>
      <c r="G5035" s="161"/>
    </row>
    <row r="5036" spans="1:7" ht="16.5" customHeight="1" x14ac:dyDescent="0.2">
      <c r="A5036" s="154"/>
      <c r="B5036" s="215"/>
      <c r="C5036" s="415" t="s">
        <v>1696</v>
      </c>
      <c r="D5036" s="416" t="s">
        <v>32</v>
      </c>
      <c r="E5036" s="416" t="s">
        <v>1697</v>
      </c>
      <c r="F5036" s="416" t="s">
        <v>1698</v>
      </c>
      <c r="G5036" s="417" t="s">
        <v>1699</v>
      </c>
    </row>
    <row r="5037" spans="1:7" ht="16.5" customHeight="1" x14ac:dyDescent="0.2">
      <c r="A5037" s="154"/>
      <c r="B5037" s="215"/>
      <c r="C5037" s="424"/>
      <c r="D5037" s="429"/>
      <c r="E5037" s="467"/>
      <c r="F5037" s="430"/>
      <c r="G5037" s="420">
        <f>ROUND(D5037*F5037,2)</f>
        <v>0</v>
      </c>
    </row>
    <row r="5038" spans="1:7" ht="16.5" customHeight="1" x14ac:dyDescent="0.2">
      <c r="A5038" s="154"/>
      <c r="B5038" s="215"/>
      <c r="C5038" s="424"/>
      <c r="D5038" s="429"/>
      <c r="E5038" s="467"/>
      <c r="F5038" s="430"/>
      <c r="G5038" s="420">
        <f>ROUND(D5038*F5038,2)</f>
        <v>0</v>
      </c>
    </row>
    <row r="5039" spans="1:7" ht="16.5" customHeight="1" x14ac:dyDescent="0.2">
      <c r="A5039" s="154"/>
      <c r="B5039" s="215"/>
      <c r="C5039" s="424"/>
      <c r="D5039" s="429"/>
      <c r="E5039" s="467"/>
      <c r="F5039" s="430"/>
      <c r="G5039" s="420">
        <f>ROUND(D5039*F5039,2)</f>
        <v>0</v>
      </c>
    </row>
    <row r="5040" spans="1:7" ht="16.5" customHeight="1" x14ac:dyDescent="0.2">
      <c r="A5040" s="154"/>
      <c r="B5040" s="215"/>
      <c r="C5040" s="424"/>
      <c r="D5040" s="429"/>
      <c r="E5040" s="467"/>
      <c r="F5040" s="430"/>
      <c r="G5040" s="420">
        <f>ROUND(D5040*F5040,2)</f>
        <v>0</v>
      </c>
    </row>
    <row r="5041" spans="1:7" ht="16.5" customHeight="1" x14ac:dyDescent="0.2">
      <c r="A5041" s="154"/>
      <c r="B5041" s="215"/>
      <c r="C5041" s="424"/>
      <c r="D5041" s="429"/>
      <c r="E5041" s="467"/>
      <c r="F5041" s="430"/>
      <c r="G5041" s="420">
        <f t="shared" ref="G5041:G5046" si="536">ROUND(D5041*F5041,2)</f>
        <v>0</v>
      </c>
    </row>
    <row r="5042" spans="1:7" ht="16.5" customHeight="1" x14ac:dyDescent="0.2">
      <c r="A5042" s="154"/>
      <c r="B5042" s="215"/>
      <c r="C5042" s="424"/>
      <c r="D5042" s="429"/>
      <c r="E5042" s="467"/>
      <c r="F5042" s="430"/>
      <c r="G5042" s="420">
        <f t="shared" si="536"/>
        <v>0</v>
      </c>
    </row>
    <row r="5043" spans="1:7" ht="16.5" customHeight="1" x14ac:dyDescent="0.2">
      <c r="A5043" s="154"/>
      <c r="B5043" s="215"/>
      <c r="C5043" s="424"/>
      <c r="D5043" s="429"/>
      <c r="E5043" s="467"/>
      <c r="F5043" s="430"/>
      <c r="G5043" s="420">
        <f t="shared" si="536"/>
        <v>0</v>
      </c>
    </row>
    <row r="5044" spans="1:7" ht="16.5" customHeight="1" x14ac:dyDescent="0.2">
      <c r="A5044" s="154"/>
      <c r="B5044" s="215"/>
      <c r="C5044" s="424"/>
      <c r="D5044" s="429"/>
      <c r="E5044" s="467"/>
      <c r="F5044" s="430"/>
      <c r="G5044" s="420">
        <f t="shared" si="536"/>
        <v>0</v>
      </c>
    </row>
    <row r="5045" spans="1:7" ht="16.5" customHeight="1" x14ac:dyDescent="0.2">
      <c r="A5045" s="154"/>
      <c r="B5045" s="215"/>
      <c r="C5045" s="424"/>
      <c r="D5045" s="429"/>
      <c r="E5045" s="467"/>
      <c r="F5045" s="430"/>
      <c r="G5045" s="420">
        <f t="shared" si="536"/>
        <v>0</v>
      </c>
    </row>
    <row r="5046" spans="1:7" ht="16.5" customHeight="1" x14ac:dyDescent="0.2">
      <c r="A5046" s="154"/>
      <c r="B5046" s="215"/>
      <c r="C5046" s="424"/>
      <c r="D5046" s="429"/>
      <c r="E5046" s="467"/>
      <c r="F5046" s="430"/>
      <c r="G5046" s="420">
        <f t="shared" si="536"/>
        <v>0</v>
      </c>
    </row>
    <row r="5047" spans="1:7" ht="16.5" customHeight="1" thickBot="1" x14ac:dyDescent="0.25">
      <c r="A5047" s="154"/>
      <c r="B5047" s="215"/>
      <c r="C5047" s="160"/>
      <c r="E5047" s="222"/>
      <c r="F5047" s="155"/>
      <c r="G5047" s="161"/>
    </row>
    <row r="5048" spans="1:7" ht="16.5" customHeight="1" thickBot="1" x14ac:dyDescent="0.25">
      <c r="A5048" s="154"/>
      <c r="C5048" s="421" t="s">
        <v>1700</v>
      </c>
      <c r="E5048" s="222">
        <f>SUMPRODUCT(D5037:D5046,E5037:E5046)</f>
        <v>0</v>
      </c>
      <c r="F5048" s="155" t="s">
        <v>1701</v>
      </c>
      <c r="G5048" s="422">
        <f>SUM(G5037:G5046)</f>
        <v>0</v>
      </c>
    </row>
    <row r="5049" spans="1:7" ht="16.5" customHeight="1" x14ac:dyDescent="0.2">
      <c r="A5049" s="154"/>
      <c r="B5049" s="215"/>
      <c r="C5049" s="421"/>
      <c r="D5049" s="222"/>
      <c r="E5049" s="157"/>
      <c r="F5049" s="155"/>
      <c r="G5049" s="224"/>
    </row>
    <row r="5050" spans="1:7" ht="16.5" customHeight="1" x14ac:dyDescent="0.2">
      <c r="A5050" s="154"/>
      <c r="B5050" s="215"/>
      <c r="C5050" s="155" t="s">
        <v>1702</v>
      </c>
      <c r="D5050" s="425"/>
      <c r="E5050" s="559" t="str">
        <f>CONCATENATE(G5032,"/día")</f>
        <v>0/día</v>
      </c>
      <c r="F5050" s="155"/>
      <c r="G5050" s="161"/>
    </row>
    <row r="5051" spans="1:7" ht="16.5" customHeight="1" x14ac:dyDescent="0.2">
      <c r="A5051" s="154"/>
      <c r="B5051" s="215"/>
      <c r="C5051" s="160"/>
      <c r="D5051" s="156"/>
      <c r="E5051" s="157"/>
      <c r="F5051" s="155"/>
      <c r="G5051" s="161"/>
    </row>
    <row r="5052" spans="1:7" ht="16.5" customHeight="1" x14ac:dyDescent="0.2">
      <c r="A5052" s="603" t="s">
        <v>681</v>
      </c>
      <c r="B5052" s="604"/>
      <c r="C5052" s="605" t="s">
        <v>0</v>
      </c>
      <c r="D5052" s="607" t="s">
        <v>1703</v>
      </c>
      <c r="E5052" s="607" t="s">
        <v>1715</v>
      </c>
      <c r="F5052" s="609" t="s">
        <v>1054</v>
      </c>
      <c r="G5052" s="611" t="s">
        <v>34</v>
      </c>
    </row>
    <row r="5053" spans="1:7" ht="16.5" customHeight="1" x14ac:dyDescent="0.2">
      <c r="A5053" s="163" t="s">
        <v>682</v>
      </c>
      <c r="B5053" s="164" t="s">
        <v>683</v>
      </c>
      <c r="C5053" s="606"/>
      <c r="D5053" s="608"/>
      <c r="E5053" s="608"/>
      <c r="F5053" s="610"/>
      <c r="G5053" s="612"/>
    </row>
    <row r="5054" spans="1:7" ht="16.5" customHeight="1" x14ac:dyDescent="0.2">
      <c r="A5054" s="165"/>
      <c r="B5054" s="160"/>
      <c r="C5054" s="167" t="s">
        <v>1704</v>
      </c>
      <c r="D5054" s="157"/>
      <c r="E5054" s="157"/>
      <c r="F5054" s="160"/>
      <c r="G5054" s="168"/>
    </row>
    <row r="5055" spans="1:7" ht="16.5" customHeight="1" x14ac:dyDescent="0.2">
      <c r="A5055" s="578" t="s">
        <v>1806</v>
      </c>
      <c r="B5055" s="418" t="str">
        <f t="shared" ref="B5055:B5064" si="537">IF(A5055=0,0,VLOOKUP(A5055,Tabla_Indices,2,FALSE))</f>
        <v>Equipo - Amortización de equipo</v>
      </c>
      <c r="C5055" s="424" t="s">
        <v>1821</v>
      </c>
      <c r="D5055" s="579">
        <f>C_Amortización_Equipo</f>
        <v>0</v>
      </c>
      <c r="E5055" s="472"/>
      <c r="F5055" s="468">
        <f>IF(C5055="",0,D5050)</f>
        <v>0</v>
      </c>
      <c r="G5055" s="426">
        <f>IF(F5055=0,0,ROUND(E5055/F5055,2))</f>
        <v>0</v>
      </c>
    </row>
    <row r="5056" spans="1:7" ht="16.5" customHeight="1" x14ac:dyDescent="0.2">
      <c r="A5056" s="578" t="s">
        <v>1806</v>
      </c>
      <c r="B5056" s="418" t="str">
        <f t="shared" si="537"/>
        <v>Equipo - Amortización de equipo</v>
      </c>
      <c r="C5056" s="424" t="s">
        <v>1811</v>
      </c>
      <c r="D5056" s="579">
        <f>C_Interés_Equipo</f>
        <v>0</v>
      </c>
      <c r="E5056" s="472"/>
      <c r="F5056" s="468">
        <f>IF(C5056="",0,D5050)</f>
        <v>0</v>
      </c>
      <c r="G5056" s="426">
        <f t="shared" ref="G5056:G5064" si="538">IF(F5056=0,0,ROUND(E5056/F5056,2))</f>
        <v>0</v>
      </c>
    </row>
    <row r="5057" spans="1:7" ht="16.5" customHeight="1" x14ac:dyDescent="0.2">
      <c r="A5057" s="578" t="s">
        <v>1807</v>
      </c>
      <c r="B5057" s="418" t="str">
        <f t="shared" si="537"/>
        <v xml:space="preserve">Accesorios y repuestos para máquinas de uso especial                 </v>
      </c>
      <c r="C5057" s="428" t="s">
        <v>1721</v>
      </c>
      <c r="D5057" s="579">
        <f>C_Reparaciones_Repuestos_Equipos</f>
        <v>0</v>
      </c>
      <c r="E5057" s="472"/>
      <c r="F5057" s="468">
        <f>IF(C5057="",0,D5050)</f>
        <v>0</v>
      </c>
      <c r="G5057" s="426">
        <f t="shared" si="538"/>
        <v>0</v>
      </c>
    </row>
    <row r="5058" spans="1:7" ht="16.5" customHeight="1" x14ac:dyDescent="0.2">
      <c r="A5058" s="578" t="s">
        <v>1809</v>
      </c>
      <c r="B5058" s="418" t="str">
        <f t="shared" si="537"/>
        <v xml:space="preserve">Gas oil                                                                </v>
      </c>
      <c r="C5058" s="428" t="s">
        <v>982</v>
      </c>
      <c r="D5058" s="579">
        <f>C_Combustible_Equipos</f>
        <v>0</v>
      </c>
      <c r="E5058" s="472"/>
      <c r="F5058" s="468">
        <f>IF(C5058="",0,D5050)</f>
        <v>0</v>
      </c>
      <c r="G5058" s="426">
        <f t="shared" si="538"/>
        <v>0</v>
      </c>
    </row>
    <row r="5059" spans="1:7" ht="16.5" customHeight="1" x14ac:dyDescent="0.2">
      <c r="A5059" s="578" t="s">
        <v>1810</v>
      </c>
      <c r="B5059" s="418" t="str">
        <f t="shared" si="537"/>
        <v xml:space="preserve">Aceites lubricantes                                                    </v>
      </c>
      <c r="C5059" s="428" t="s">
        <v>1808</v>
      </c>
      <c r="D5059" s="579">
        <f>C_Lubricantes_Equipos</f>
        <v>0</v>
      </c>
      <c r="E5059" s="472"/>
      <c r="F5059" s="468">
        <f>IF(C5059="",0,D5050)</f>
        <v>0</v>
      </c>
      <c r="G5059" s="426">
        <f t="shared" si="538"/>
        <v>0</v>
      </c>
    </row>
    <row r="5060" spans="1:7" ht="16.5" customHeight="1" x14ac:dyDescent="0.2">
      <c r="A5060" s="578"/>
      <c r="B5060" s="418">
        <f t="shared" si="537"/>
        <v>0</v>
      </c>
      <c r="C5060" s="428"/>
      <c r="D5060" s="471"/>
      <c r="E5060" s="430"/>
      <c r="F5060" s="468">
        <f>IF(C5060="",0,D5050)</f>
        <v>0</v>
      </c>
      <c r="G5060" s="426">
        <f t="shared" si="538"/>
        <v>0</v>
      </c>
    </row>
    <row r="5061" spans="1:7" ht="16.5" customHeight="1" x14ac:dyDescent="0.2">
      <c r="A5061" s="578"/>
      <c r="B5061" s="418">
        <f t="shared" si="537"/>
        <v>0</v>
      </c>
      <c r="C5061" s="428"/>
      <c r="D5061" s="425"/>
      <c r="E5061" s="471"/>
      <c r="F5061" s="468">
        <f>IF(C5061="",0,D5050)</f>
        <v>0</v>
      </c>
      <c r="G5061" s="426">
        <f t="shared" si="538"/>
        <v>0</v>
      </c>
    </row>
    <row r="5062" spans="1:7" ht="16.5" customHeight="1" x14ac:dyDescent="0.2">
      <c r="A5062" s="578"/>
      <c r="B5062" s="418">
        <f t="shared" si="537"/>
        <v>0</v>
      </c>
      <c r="C5062" s="428"/>
      <c r="D5062" s="425"/>
      <c r="E5062" s="471"/>
      <c r="F5062" s="468">
        <f>IF(C5062="",0,D5050)</f>
        <v>0</v>
      </c>
      <c r="G5062" s="426">
        <f t="shared" si="538"/>
        <v>0</v>
      </c>
    </row>
    <row r="5063" spans="1:7" ht="16.5" customHeight="1" x14ac:dyDescent="0.2">
      <c r="A5063" s="578"/>
      <c r="B5063" s="418">
        <f t="shared" si="537"/>
        <v>0</v>
      </c>
      <c r="C5063" s="428"/>
      <c r="D5063" s="425"/>
      <c r="E5063" s="429"/>
      <c r="F5063" s="468">
        <f>IF(C5063="",0,D5050)</f>
        <v>0</v>
      </c>
      <c r="G5063" s="426">
        <f t="shared" si="538"/>
        <v>0</v>
      </c>
    </row>
    <row r="5064" spans="1:7" ht="16.5" customHeight="1" x14ac:dyDescent="0.2">
      <c r="A5064" s="578"/>
      <c r="B5064" s="418">
        <f t="shared" si="537"/>
        <v>0</v>
      </c>
      <c r="C5064" s="424"/>
      <c r="D5064" s="425"/>
      <c r="E5064" s="429"/>
      <c r="F5064" s="468">
        <f>IF(C5064="",0,D5050)</f>
        <v>0</v>
      </c>
      <c r="G5064" s="426">
        <f t="shared" si="538"/>
        <v>0</v>
      </c>
    </row>
    <row r="5065" spans="1:7" ht="16.5" customHeight="1" x14ac:dyDescent="0.2">
      <c r="A5065" s="169"/>
      <c r="B5065" s="156"/>
      <c r="C5065" s="160"/>
      <c r="D5065" s="156"/>
      <c r="E5065" s="157"/>
      <c r="F5065" s="166" t="s">
        <v>35</v>
      </c>
      <c r="G5065" s="431">
        <f>SUBTOTAL(9,G5055:G5064)</f>
        <v>0</v>
      </c>
    </row>
    <row r="5066" spans="1:7" ht="16.5" customHeight="1" x14ac:dyDescent="0.2">
      <c r="A5066" s="165"/>
      <c r="B5066" s="160"/>
      <c r="C5066" s="167" t="s">
        <v>821</v>
      </c>
      <c r="D5066" s="156"/>
      <c r="E5066" s="157"/>
      <c r="F5066" s="158"/>
      <c r="G5066" s="168"/>
    </row>
    <row r="5067" spans="1:7" ht="16.5" customHeight="1" x14ac:dyDescent="0.2">
      <c r="A5067" s="603" t="s">
        <v>681</v>
      </c>
      <c r="B5067" s="604"/>
      <c r="C5067" s="605" t="s">
        <v>0</v>
      </c>
      <c r="D5067" s="607" t="s">
        <v>32</v>
      </c>
      <c r="E5067" s="607" t="s">
        <v>1715</v>
      </c>
      <c r="F5067" s="609" t="s">
        <v>1054</v>
      </c>
      <c r="G5067" s="611" t="s">
        <v>34</v>
      </c>
    </row>
    <row r="5068" spans="1:7" ht="16.5" customHeight="1" x14ac:dyDescent="0.2">
      <c r="A5068" s="163" t="s">
        <v>682</v>
      </c>
      <c r="B5068" s="164" t="s">
        <v>683</v>
      </c>
      <c r="C5068" s="606"/>
      <c r="D5068" s="608"/>
      <c r="E5068" s="608"/>
      <c r="F5068" s="610"/>
      <c r="G5068" s="612"/>
    </row>
    <row r="5069" spans="1:7" ht="16.5" customHeight="1" x14ac:dyDescent="0.2">
      <c r="A5069" s="423" t="s">
        <v>1822</v>
      </c>
      <c r="B5069" s="418" t="str">
        <f t="shared" ref="B5069:B5075" si="539">IF(A5069=0,0,VLOOKUP(A5069,Tabla_Indices,2,FALSE))</f>
        <v>Oficial Especializado</v>
      </c>
      <c r="C5069" s="427" t="s">
        <v>1723</v>
      </c>
      <c r="D5069" s="425"/>
      <c r="E5069" s="429"/>
      <c r="F5069" s="419">
        <f>D5050</f>
        <v>0</v>
      </c>
      <c r="G5069" s="432">
        <f>IF(F5069=0,0,ROUND(D5069*E5069/F5069,2))</f>
        <v>0</v>
      </c>
    </row>
    <row r="5070" spans="1:7" ht="16.5" customHeight="1" x14ac:dyDescent="0.2">
      <c r="A5070" s="423" t="s">
        <v>1823</v>
      </c>
      <c r="B5070" s="418" t="str">
        <f t="shared" si="539"/>
        <v xml:space="preserve">Oficial </v>
      </c>
      <c r="C5070" s="424" t="s">
        <v>1724</v>
      </c>
      <c r="D5070" s="425"/>
      <c r="E5070" s="429"/>
      <c r="F5070" s="419">
        <f>D5050</f>
        <v>0</v>
      </c>
      <c r="G5070" s="432">
        <f t="shared" ref="G5070:G5075" si="540">IF(F5070=0,0,ROUND(D5070*E5070/F5070,2))</f>
        <v>0</v>
      </c>
    </row>
    <row r="5071" spans="1:7" ht="16.5" customHeight="1" x14ac:dyDescent="0.2">
      <c r="A5071" s="423" t="s">
        <v>1824</v>
      </c>
      <c r="B5071" s="418" t="str">
        <f t="shared" si="539"/>
        <v>Ayudante</v>
      </c>
      <c r="C5071" s="424" t="s">
        <v>1725</v>
      </c>
      <c r="D5071" s="425"/>
      <c r="E5071" s="429"/>
      <c r="F5071" s="419">
        <f>D5050</f>
        <v>0</v>
      </c>
      <c r="G5071" s="432">
        <f t="shared" si="540"/>
        <v>0</v>
      </c>
    </row>
    <row r="5072" spans="1:7" ht="16.5" customHeight="1" x14ac:dyDescent="0.2">
      <c r="A5072" s="423" t="s">
        <v>1824</v>
      </c>
      <c r="B5072" s="418" t="str">
        <f t="shared" si="539"/>
        <v>Ayudante</v>
      </c>
      <c r="C5072" s="424" t="s">
        <v>825</v>
      </c>
      <c r="D5072" s="425"/>
      <c r="E5072" s="429"/>
      <c r="F5072" s="419">
        <f>D5050</f>
        <v>0</v>
      </c>
      <c r="G5072" s="432">
        <f t="shared" si="540"/>
        <v>0</v>
      </c>
    </row>
    <row r="5073" spans="1:7" ht="16.5" customHeight="1" x14ac:dyDescent="0.2">
      <c r="A5073" s="423"/>
      <c r="B5073" s="418">
        <f t="shared" si="539"/>
        <v>0</v>
      </c>
      <c r="C5073" s="424"/>
      <c r="D5073" s="425"/>
      <c r="E5073" s="429"/>
      <c r="F5073" s="419"/>
      <c r="G5073" s="432">
        <f t="shared" si="540"/>
        <v>0</v>
      </c>
    </row>
    <row r="5074" spans="1:7" ht="16.5" customHeight="1" x14ac:dyDescent="0.2">
      <c r="A5074" s="423" t="s">
        <v>1825</v>
      </c>
      <c r="B5074" s="418" t="str">
        <f t="shared" si="539"/>
        <v>Sereno</v>
      </c>
      <c r="C5074" s="424" t="s">
        <v>1726</v>
      </c>
      <c r="D5074" s="433"/>
      <c r="E5074" s="571"/>
      <c r="F5074" s="419">
        <f>D5050</f>
        <v>0</v>
      </c>
      <c r="G5074" s="432">
        <f t="shared" si="540"/>
        <v>0</v>
      </c>
    </row>
    <row r="5075" spans="1:7" ht="16.5" customHeight="1" x14ac:dyDescent="0.2">
      <c r="A5075" s="423"/>
      <c r="B5075" s="418">
        <f t="shared" si="539"/>
        <v>0</v>
      </c>
      <c r="C5075" s="418"/>
      <c r="D5075" s="469"/>
      <c r="E5075" s="419"/>
      <c r="F5075" s="419">
        <f>D5050</f>
        <v>0</v>
      </c>
      <c r="G5075" s="432">
        <f t="shared" si="540"/>
        <v>0</v>
      </c>
    </row>
    <row r="5076" spans="1:7" ht="16.5" customHeight="1" x14ac:dyDescent="0.2">
      <c r="A5076" s="169"/>
      <c r="B5076" s="156"/>
      <c r="C5076" s="160"/>
      <c r="D5076" s="156"/>
      <c r="E5076" s="157"/>
      <c r="F5076" s="166" t="s">
        <v>36</v>
      </c>
      <c r="G5076" s="434">
        <f>SUBTOTAL(9,G5069:G5075)</f>
        <v>0</v>
      </c>
    </row>
    <row r="5077" spans="1:7" ht="16.5" customHeight="1" x14ac:dyDescent="0.2">
      <c r="A5077" s="165"/>
      <c r="B5077" s="160"/>
      <c r="C5077" s="167" t="s">
        <v>1705</v>
      </c>
      <c r="D5077" s="156"/>
      <c r="E5077" s="157"/>
      <c r="F5077" s="158"/>
      <c r="G5077" s="168"/>
    </row>
    <row r="5078" spans="1:7" ht="16.5" customHeight="1" x14ac:dyDescent="0.2">
      <c r="A5078" s="603" t="s">
        <v>681</v>
      </c>
      <c r="B5078" s="604"/>
      <c r="C5078" s="605" t="s">
        <v>0</v>
      </c>
      <c r="D5078" s="605" t="s">
        <v>31</v>
      </c>
      <c r="E5078" s="607" t="s">
        <v>32</v>
      </c>
      <c r="F5078" s="609" t="s">
        <v>33</v>
      </c>
      <c r="G5078" s="611" t="s">
        <v>34</v>
      </c>
    </row>
    <row r="5079" spans="1:7" ht="16.5" customHeight="1" x14ac:dyDescent="0.2">
      <c r="A5079" s="163" t="s">
        <v>682</v>
      </c>
      <c r="B5079" s="164" t="s">
        <v>683</v>
      </c>
      <c r="C5079" s="606"/>
      <c r="D5079" s="606"/>
      <c r="E5079" s="608"/>
      <c r="F5079" s="610"/>
      <c r="G5079" s="612"/>
    </row>
    <row r="5080" spans="1:7" ht="16.5" customHeight="1" x14ac:dyDescent="0.2">
      <c r="A5080" s="423"/>
      <c r="B5080" s="418">
        <f t="shared" ref="B5080:B5090" si="541">IF(A5080=0,0,VLOOKUP(A5080,Tabla_Indices,2,FALSE))</f>
        <v>0</v>
      </c>
      <c r="C5080" s="424"/>
      <c r="D5080" s="425"/>
      <c r="E5080" s="429"/>
      <c r="F5080" s="430"/>
      <c r="G5080" s="432">
        <f>ROUND(E5080*F5080,2)</f>
        <v>0</v>
      </c>
    </row>
    <row r="5081" spans="1:7" ht="16.5" customHeight="1" x14ac:dyDescent="0.2">
      <c r="A5081" s="423"/>
      <c r="B5081" s="418">
        <f t="shared" si="541"/>
        <v>0</v>
      </c>
      <c r="C5081" s="424"/>
      <c r="D5081" s="425"/>
      <c r="E5081" s="429"/>
      <c r="F5081" s="430"/>
      <c r="G5081" s="432">
        <f t="shared" ref="G5081:G5090" si="542">ROUND(E5081*F5081,2)</f>
        <v>0</v>
      </c>
    </row>
    <row r="5082" spans="1:7" ht="16.5" customHeight="1" x14ac:dyDescent="0.2">
      <c r="A5082" s="423"/>
      <c r="B5082" s="418">
        <f t="shared" si="541"/>
        <v>0</v>
      </c>
      <c r="C5082" s="424"/>
      <c r="D5082" s="425"/>
      <c r="E5082" s="429"/>
      <c r="F5082" s="430"/>
      <c r="G5082" s="432">
        <f t="shared" si="542"/>
        <v>0</v>
      </c>
    </row>
    <row r="5083" spans="1:7" ht="16.5" customHeight="1" x14ac:dyDescent="0.2">
      <c r="A5083" s="423"/>
      <c r="B5083" s="418">
        <f t="shared" si="541"/>
        <v>0</v>
      </c>
      <c r="C5083" s="424"/>
      <c r="D5083" s="425"/>
      <c r="E5083" s="429"/>
      <c r="F5083" s="430"/>
      <c r="G5083" s="432">
        <f t="shared" si="542"/>
        <v>0</v>
      </c>
    </row>
    <row r="5084" spans="1:7" ht="16.5" customHeight="1" x14ac:dyDescent="0.2">
      <c r="A5084" s="423"/>
      <c r="B5084" s="418">
        <f t="shared" si="541"/>
        <v>0</v>
      </c>
      <c r="C5084" s="424"/>
      <c r="D5084" s="425"/>
      <c r="E5084" s="429"/>
      <c r="F5084" s="430"/>
      <c r="G5084" s="432">
        <f t="shared" si="542"/>
        <v>0</v>
      </c>
    </row>
    <row r="5085" spans="1:7" ht="16.5" customHeight="1" x14ac:dyDescent="0.2">
      <c r="A5085" s="423"/>
      <c r="B5085" s="418">
        <f t="shared" si="541"/>
        <v>0</v>
      </c>
      <c r="C5085" s="424"/>
      <c r="D5085" s="425"/>
      <c r="E5085" s="435"/>
      <c r="F5085" s="430"/>
      <c r="G5085" s="432">
        <f t="shared" si="542"/>
        <v>0</v>
      </c>
    </row>
    <row r="5086" spans="1:7" ht="16.5" customHeight="1" x14ac:dyDescent="0.2">
      <c r="A5086" s="423"/>
      <c r="B5086" s="418">
        <f t="shared" si="541"/>
        <v>0</v>
      </c>
      <c r="C5086" s="424"/>
      <c r="D5086" s="425"/>
      <c r="E5086" s="429"/>
      <c r="F5086" s="430"/>
      <c r="G5086" s="432">
        <f t="shared" si="542"/>
        <v>0</v>
      </c>
    </row>
    <row r="5087" spans="1:7" ht="16.5" customHeight="1" x14ac:dyDescent="0.2">
      <c r="A5087" s="423"/>
      <c r="B5087" s="418">
        <f t="shared" si="541"/>
        <v>0</v>
      </c>
      <c r="C5087" s="424"/>
      <c r="D5087" s="425"/>
      <c r="E5087" s="429"/>
      <c r="F5087" s="430"/>
      <c r="G5087" s="432">
        <f t="shared" si="542"/>
        <v>0</v>
      </c>
    </row>
    <row r="5088" spans="1:7" ht="16.5" customHeight="1" x14ac:dyDescent="0.2">
      <c r="A5088" s="423"/>
      <c r="B5088" s="418">
        <f t="shared" si="541"/>
        <v>0</v>
      </c>
      <c r="C5088" s="424"/>
      <c r="D5088" s="425"/>
      <c r="E5088" s="429"/>
      <c r="F5088" s="430"/>
      <c r="G5088" s="432">
        <f t="shared" si="542"/>
        <v>0</v>
      </c>
    </row>
    <row r="5089" spans="1:7" ht="16.5" customHeight="1" x14ac:dyDescent="0.2">
      <c r="A5089" s="423"/>
      <c r="B5089" s="418">
        <f t="shared" si="541"/>
        <v>0</v>
      </c>
      <c r="C5089" s="424"/>
      <c r="D5089" s="425"/>
      <c r="E5089" s="429"/>
      <c r="F5089" s="430"/>
      <c r="G5089" s="432">
        <f t="shared" si="542"/>
        <v>0</v>
      </c>
    </row>
    <row r="5090" spans="1:7" ht="16.5" customHeight="1" x14ac:dyDescent="0.2">
      <c r="A5090" s="423"/>
      <c r="B5090" s="418">
        <f t="shared" si="541"/>
        <v>0</v>
      </c>
      <c r="C5090" s="424"/>
      <c r="D5090" s="425"/>
      <c r="E5090" s="429"/>
      <c r="F5090" s="430"/>
      <c r="G5090" s="432">
        <f t="shared" si="542"/>
        <v>0</v>
      </c>
    </row>
    <row r="5091" spans="1:7" ht="16.5" customHeight="1" x14ac:dyDescent="0.2">
      <c r="A5091" s="165"/>
      <c r="B5091" s="160"/>
      <c r="C5091" s="160"/>
      <c r="D5091" s="156"/>
      <c r="E5091" s="157"/>
      <c r="F5091" s="166" t="s">
        <v>37</v>
      </c>
      <c r="G5091" s="436">
        <f>SUBTOTAL(9,G5080:G5090)</f>
        <v>0</v>
      </c>
    </row>
    <row r="5092" spans="1:7" ht="16.5" customHeight="1" x14ac:dyDescent="0.2">
      <c r="A5092" s="165"/>
      <c r="B5092" s="160"/>
      <c r="C5092" s="167" t="s">
        <v>1706</v>
      </c>
      <c r="D5092" s="156"/>
      <c r="E5092" s="157"/>
      <c r="F5092" s="158"/>
      <c r="G5092" s="168"/>
    </row>
    <row r="5093" spans="1:7" ht="16.5" customHeight="1" x14ac:dyDescent="0.2">
      <c r="A5093" s="603" t="s">
        <v>681</v>
      </c>
      <c r="B5093" s="604"/>
      <c r="C5093" s="605" t="s">
        <v>0</v>
      </c>
      <c r="D5093" s="605" t="s">
        <v>31</v>
      </c>
      <c r="E5093" s="607" t="s">
        <v>32</v>
      </c>
      <c r="F5093" s="609" t="s">
        <v>33</v>
      </c>
      <c r="G5093" s="611" t="s">
        <v>34</v>
      </c>
    </row>
    <row r="5094" spans="1:7" ht="16.5" customHeight="1" x14ac:dyDescent="0.2">
      <c r="A5094" s="163" t="s">
        <v>682</v>
      </c>
      <c r="B5094" s="164" t="s">
        <v>683</v>
      </c>
      <c r="C5094" s="606"/>
      <c r="D5094" s="606"/>
      <c r="E5094" s="608"/>
      <c r="F5094" s="610"/>
      <c r="G5094" s="612"/>
    </row>
    <row r="5095" spans="1:7" ht="16.5" customHeight="1" x14ac:dyDescent="0.2">
      <c r="A5095" s="423"/>
      <c r="B5095" s="418">
        <f>IF(A5095=0,0,VLOOKUP(A5095,Tabla_Indices,2,FALSE))</f>
        <v>0</v>
      </c>
      <c r="C5095" s="424"/>
      <c r="D5095" s="425"/>
      <c r="E5095" s="429"/>
      <c r="F5095" s="430"/>
      <c r="G5095" s="432">
        <f>ROUND(E5095*F5095,2)</f>
        <v>0</v>
      </c>
    </row>
    <row r="5096" spans="1:7" ht="16.5" customHeight="1" x14ac:dyDescent="0.2">
      <c r="A5096" s="423"/>
      <c r="B5096" s="418">
        <f>IF(A5096=0,0,VLOOKUP(A5096,Tabla_Indices,2,FALSE))</f>
        <v>0</v>
      </c>
      <c r="C5096" s="424"/>
      <c r="D5096" s="425"/>
      <c r="E5096" s="435"/>
      <c r="F5096" s="430"/>
      <c r="G5096" s="432">
        <f t="shared" ref="G5096" si="543">ROUND(E5096*F5096,2)</f>
        <v>0</v>
      </c>
    </row>
    <row r="5097" spans="1:7" ht="16.5" customHeight="1" x14ac:dyDescent="0.2">
      <c r="A5097" s="165"/>
      <c r="B5097" s="160"/>
      <c r="C5097" s="160"/>
      <c r="D5097" s="156"/>
      <c r="E5097" s="157"/>
      <c r="F5097" s="166" t="s">
        <v>1707</v>
      </c>
      <c r="G5097" s="436">
        <f>SUBTOTAL(9,G5095:G5096)</f>
        <v>0</v>
      </c>
    </row>
    <row r="5098" spans="1:7" ht="16.5" customHeight="1" thickBot="1" x14ac:dyDescent="0.25">
      <c r="A5098" s="170"/>
      <c r="B5098" s="171"/>
      <c r="C5098" s="172"/>
      <c r="D5098" s="171"/>
      <c r="E5098" s="173"/>
      <c r="F5098" s="174"/>
      <c r="G5098" s="175"/>
    </row>
    <row r="5099" spans="1:7" ht="16.5" customHeight="1" thickBot="1" x14ac:dyDescent="0.25">
      <c r="A5099" s="202">
        <f>B5032</f>
        <v>68</v>
      </c>
      <c r="B5099" s="201">
        <f>C5032</f>
        <v>0</v>
      </c>
      <c r="C5099" s="225"/>
      <c r="D5099" s="225" t="s">
        <v>38</v>
      </c>
      <c r="E5099" s="226"/>
      <c r="F5099" s="437" t="str">
        <f>CONCATENATE("$/",G5032)</f>
        <v>$/0</v>
      </c>
      <c r="G5099" s="438">
        <f>SUBTOTAL(9,G5055:G5098)</f>
        <v>0</v>
      </c>
    </row>
    <row r="5100" spans="1:7" ht="16.5" customHeight="1" thickTop="1" thickBot="1" x14ac:dyDescent="0.25"/>
    <row r="5101" spans="1:7" ht="16.5" customHeight="1" thickTop="1" x14ac:dyDescent="0.2">
      <c r="A5101" s="613" t="s">
        <v>40</v>
      </c>
      <c r="B5101" s="614"/>
      <c r="C5101" s="614"/>
      <c r="D5101" s="614"/>
      <c r="E5101" s="614"/>
      <c r="F5101" s="614"/>
      <c r="G5101" s="615"/>
    </row>
    <row r="5102" spans="1:7" ht="16.5" customHeight="1" x14ac:dyDescent="0.2">
      <c r="A5102" s="146" t="s">
        <v>819</v>
      </c>
      <c r="B5102" s="147" t="str">
        <f>Comitente</f>
        <v>DIRECCIÓN PROVINCIAL DE VIALIDAD</v>
      </c>
      <c r="C5102" s="148"/>
      <c r="D5102" s="223"/>
      <c r="E5102" s="223"/>
      <c r="F5102" s="150"/>
      <c r="G5102" s="151"/>
    </row>
    <row r="5103" spans="1:7" ht="16.5" customHeight="1" x14ac:dyDescent="0.2">
      <c r="A5103" s="146" t="s">
        <v>820</v>
      </c>
      <c r="B5103" s="147">
        <f>Contratista</f>
        <v>0</v>
      </c>
      <c r="C5103" s="152"/>
      <c r="D5103" s="152"/>
      <c r="E5103" s="152"/>
      <c r="F5103" s="147"/>
      <c r="G5103" s="153"/>
    </row>
    <row r="5104" spans="1:7" ht="16.5" customHeight="1" x14ac:dyDescent="0.2">
      <c r="A5104" s="146" t="s">
        <v>28</v>
      </c>
      <c r="B5104" s="147">
        <f>Obra</f>
        <v>0</v>
      </c>
      <c r="C5104" s="152"/>
      <c r="D5104" s="152"/>
      <c r="E5104" s="152"/>
      <c r="F5104" s="147" t="s">
        <v>41</v>
      </c>
      <c r="G5104" s="153">
        <f>Fecha_Base</f>
        <v>0</v>
      </c>
    </row>
    <row r="5105" spans="1:7" ht="16.5" customHeight="1" x14ac:dyDescent="0.2">
      <c r="A5105" s="154" t="s">
        <v>818</v>
      </c>
      <c r="B5105" s="155">
        <f>Ubicación</f>
        <v>0</v>
      </c>
      <c r="C5105" s="155"/>
      <c r="D5105" s="156"/>
      <c r="E5105" s="157"/>
      <c r="F5105" s="158"/>
      <c r="G5105" s="159"/>
    </row>
    <row r="5106" spans="1:7" ht="16.5" customHeight="1" x14ac:dyDescent="0.2">
      <c r="A5106" s="154" t="s">
        <v>42</v>
      </c>
      <c r="B5106" s="470"/>
      <c r="C5106" s="160" t="str">
        <f>IF(B5106="","",VLOOKUP(B5106,Tabla_CyP,2,FALSE))</f>
        <v/>
      </c>
      <c r="E5106" s="157"/>
      <c r="F5106" s="158"/>
      <c r="G5106" s="159"/>
    </row>
    <row r="5107" spans="1:7" ht="16.5" customHeight="1" x14ac:dyDescent="0.2">
      <c r="A5107" s="154" t="s">
        <v>29</v>
      </c>
      <c r="B5107" s="570">
        <v>69</v>
      </c>
      <c r="C5107" s="160">
        <f>IF(B5107=0,"",VLOOKUP(B5107,Tabla_CyP,2,FALSE))</f>
        <v>0</v>
      </c>
      <c r="D5107" s="156"/>
      <c r="E5107" s="157"/>
      <c r="F5107" s="155" t="s">
        <v>30</v>
      </c>
      <c r="G5107" s="161">
        <f>IF(B5107=0,"",VLOOKUP(B5107,Tabla_CyP,4,FALSE))</f>
        <v>0</v>
      </c>
    </row>
    <row r="5108" spans="1:7" ht="16.5" customHeight="1" x14ac:dyDescent="0.2">
      <c r="A5108" s="154"/>
      <c r="B5108" s="155"/>
      <c r="C5108" s="160"/>
      <c r="D5108" s="156"/>
      <c r="E5108" s="157"/>
      <c r="F5108" s="160"/>
      <c r="G5108" s="162"/>
    </row>
    <row r="5109" spans="1:7" ht="16.5" customHeight="1" x14ac:dyDescent="0.2">
      <c r="A5109" s="412"/>
      <c r="B5109" s="149"/>
      <c r="C5109" s="413" t="s">
        <v>1695</v>
      </c>
      <c r="D5109" s="149"/>
      <c r="E5109" s="149"/>
      <c r="F5109" s="149"/>
      <c r="G5109" s="414"/>
    </row>
    <row r="5110" spans="1:7" ht="16.5" customHeight="1" x14ac:dyDescent="0.2">
      <c r="A5110" s="154"/>
      <c r="B5110" s="215"/>
      <c r="C5110" s="160"/>
      <c r="D5110" s="156"/>
      <c r="E5110" s="157"/>
      <c r="F5110" s="155"/>
      <c r="G5110" s="161"/>
    </row>
    <row r="5111" spans="1:7" ht="16.5" customHeight="1" x14ac:dyDescent="0.2">
      <c r="A5111" s="154"/>
      <c r="B5111" s="215"/>
      <c r="C5111" s="415" t="s">
        <v>1696</v>
      </c>
      <c r="D5111" s="416" t="s">
        <v>32</v>
      </c>
      <c r="E5111" s="416" t="s">
        <v>1697</v>
      </c>
      <c r="F5111" s="416" t="s">
        <v>1698</v>
      </c>
      <c r="G5111" s="417" t="s">
        <v>1699</v>
      </c>
    </row>
    <row r="5112" spans="1:7" ht="16.5" customHeight="1" x14ac:dyDescent="0.2">
      <c r="A5112" s="154"/>
      <c r="B5112" s="215"/>
      <c r="C5112" s="424"/>
      <c r="D5112" s="429"/>
      <c r="E5112" s="467"/>
      <c r="F5112" s="430"/>
      <c r="G5112" s="420">
        <f>ROUND(D5112*F5112,2)</f>
        <v>0</v>
      </c>
    </row>
    <row r="5113" spans="1:7" ht="16.5" customHeight="1" x14ac:dyDescent="0.2">
      <c r="A5113" s="154"/>
      <c r="B5113" s="215"/>
      <c r="C5113" s="424"/>
      <c r="D5113" s="429"/>
      <c r="E5113" s="467"/>
      <c r="F5113" s="430"/>
      <c r="G5113" s="420">
        <f>ROUND(D5113*F5113,2)</f>
        <v>0</v>
      </c>
    </row>
    <row r="5114" spans="1:7" ht="16.5" customHeight="1" x14ac:dyDescent="0.2">
      <c r="A5114" s="154"/>
      <c r="B5114" s="215"/>
      <c r="C5114" s="424"/>
      <c r="D5114" s="429"/>
      <c r="E5114" s="467"/>
      <c r="F5114" s="430"/>
      <c r="G5114" s="420">
        <f>ROUND(D5114*F5114,2)</f>
        <v>0</v>
      </c>
    </row>
    <row r="5115" spans="1:7" ht="16.5" customHeight="1" x14ac:dyDescent="0.2">
      <c r="A5115" s="154"/>
      <c r="B5115" s="215"/>
      <c r="C5115" s="424"/>
      <c r="D5115" s="429"/>
      <c r="E5115" s="467"/>
      <c r="F5115" s="430"/>
      <c r="G5115" s="420">
        <f>ROUND(D5115*F5115,2)</f>
        <v>0</v>
      </c>
    </row>
    <row r="5116" spans="1:7" ht="16.5" customHeight="1" x14ac:dyDescent="0.2">
      <c r="A5116" s="154"/>
      <c r="B5116" s="215"/>
      <c r="C5116" s="424"/>
      <c r="D5116" s="429"/>
      <c r="E5116" s="467"/>
      <c r="F5116" s="430"/>
      <c r="G5116" s="420">
        <f t="shared" ref="G5116:G5121" si="544">ROUND(D5116*F5116,2)</f>
        <v>0</v>
      </c>
    </row>
    <row r="5117" spans="1:7" ht="16.5" customHeight="1" x14ac:dyDescent="0.2">
      <c r="A5117" s="154"/>
      <c r="B5117" s="215"/>
      <c r="C5117" s="424"/>
      <c r="D5117" s="429"/>
      <c r="E5117" s="467"/>
      <c r="F5117" s="430"/>
      <c r="G5117" s="420">
        <f t="shared" si="544"/>
        <v>0</v>
      </c>
    </row>
    <row r="5118" spans="1:7" ht="16.5" customHeight="1" x14ac:dyDescent="0.2">
      <c r="A5118" s="154"/>
      <c r="B5118" s="215"/>
      <c r="C5118" s="424"/>
      <c r="D5118" s="429"/>
      <c r="E5118" s="467"/>
      <c r="F5118" s="430"/>
      <c r="G5118" s="420">
        <f t="shared" si="544"/>
        <v>0</v>
      </c>
    </row>
    <row r="5119" spans="1:7" ht="16.5" customHeight="1" x14ac:dyDescent="0.2">
      <c r="A5119" s="154"/>
      <c r="B5119" s="215"/>
      <c r="C5119" s="424"/>
      <c r="D5119" s="429"/>
      <c r="E5119" s="467"/>
      <c r="F5119" s="430"/>
      <c r="G5119" s="420">
        <f t="shared" si="544"/>
        <v>0</v>
      </c>
    </row>
    <row r="5120" spans="1:7" ht="16.5" customHeight="1" x14ac:dyDescent="0.2">
      <c r="A5120" s="154"/>
      <c r="B5120" s="215"/>
      <c r="C5120" s="424"/>
      <c r="D5120" s="429"/>
      <c r="E5120" s="467"/>
      <c r="F5120" s="430"/>
      <c r="G5120" s="420">
        <f t="shared" si="544"/>
        <v>0</v>
      </c>
    </row>
    <row r="5121" spans="1:7" ht="16.5" customHeight="1" x14ac:dyDescent="0.2">
      <c r="A5121" s="154"/>
      <c r="B5121" s="215"/>
      <c r="C5121" s="424"/>
      <c r="D5121" s="429"/>
      <c r="E5121" s="467"/>
      <c r="F5121" s="430"/>
      <c r="G5121" s="420">
        <f t="shared" si="544"/>
        <v>0</v>
      </c>
    </row>
    <row r="5122" spans="1:7" ht="16.5" customHeight="1" thickBot="1" x14ac:dyDescent="0.25">
      <c r="A5122" s="154"/>
      <c r="B5122" s="215"/>
      <c r="C5122" s="160"/>
      <c r="E5122" s="222"/>
      <c r="F5122" s="155"/>
      <c r="G5122" s="161"/>
    </row>
    <row r="5123" spans="1:7" ht="16.5" customHeight="1" thickBot="1" x14ac:dyDescent="0.25">
      <c r="A5123" s="154"/>
      <c r="C5123" s="421" t="s">
        <v>1700</v>
      </c>
      <c r="E5123" s="222">
        <f>SUMPRODUCT(D5112:D5121,E5112:E5121)</f>
        <v>0</v>
      </c>
      <c r="F5123" s="155" t="s">
        <v>1701</v>
      </c>
      <c r="G5123" s="422">
        <f>SUM(G5112:G5121)</f>
        <v>0</v>
      </c>
    </row>
    <row r="5124" spans="1:7" ht="16.5" customHeight="1" x14ac:dyDescent="0.2">
      <c r="A5124" s="154"/>
      <c r="B5124" s="215"/>
      <c r="C5124" s="421"/>
      <c r="D5124" s="222"/>
      <c r="E5124" s="157"/>
      <c r="F5124" s="155"/>
      <c r="G5124" s="224"/>
    </row>
    <row r="5125" spans="1:7" ht="16.5" customHeight="1" x14ac:dyDescent="0.2">
      <c r="A5125" s="154"/>
      <c r="B5125" s="215"/>
      <c r="C5125" s="155" t="s">
        <v>1702</v>
      </c>
      <c r="D5125" s="425"/>
      <c r="E5125" s="559" t="str">
        <f>CONCATENATE(G5107,"/día")</f>
        <v>0/día</v>
      </c>
      <c r="F5125" s="155"/>
      <c r="G5125" s="161"/>
    </row>
    <row r="5126" spans="1:7" ht="16.5" customHeight="1" x14ac:dyDescent="0.2">
      <c r="A5126" s="154"/>
      <c r="B5126" s="215"/>
      <c r="C5126" s="160"/>
      <c r="D5126" s="156"/>
      <c r="E5126" s="157"/>
      <c r="F5126" s="155"/>
      <c r="G5126" s="161"/>
    </row>
    <row r="5127" spans="1:7" ht="16.5" customHeight="1" x14ac:dyDescent="0.2">
      <c r="A5127" s="603" t="s">
        <v>681</v>
      </c>
      <c r="B5127" s="604"/>
      <c r="C5127" s="605" t="s">
        <v>0</v>
      </c>
      <c r="D5127" s="607" t="s">
        <v>1703</v>
      </c>
      <c r="E5127" s="607" t="s">
        <v>1715</v>
      </c>
      <c r="F5127" s="609" t="s">
        <v>1054</v>
      </c>
      <c r="G5127" s="611" t="s">
        <v>34</v>
      </c>
    </row>
    <row r="5128" spans="1:7" ht="16.5" customHeight="1" x14ac:dyDescent="0.2">
      <c r="A5128" s="163" t="s">
        <v>682</v>
      </c>
      <c r="B5128" s="164" t="s">
        <v>683</v>
      </c>
      <c r="C5128" s="606"/>
      <c r="D5128" s="608"/>
      <c r="E5128" s="608"/>
      <c r="F5128" s="610"/>
      <c r="G5128" s="612"/>
    </row>
    <row r="5129" spans="1:7" ht="16.5" customHeight="1" x14ac:dyDescent="0.2">
      <c r="A5129" s="165"/>
      <c r="B5129" s="160"/>
      <c r="C5129" s="167" t="s">
        <v>1704</v>
      </c>
      <c r="D5129" s="157"/>
      <c r="E5129" s="157"/>
      <c r="F5129" s="160"/>
      <c r="G5129" s="168"/>
    </row>
    <row r="5130" spans="1:7" ht="16.5" customHeight="1" x14ac:dyDescent="0.2">
      <c r="A5130" s="578" t="s">
        <v>1806</v>
      </c>
      <c r="B5130" s="418" t="str">
        <f t="shared" ref="B5130:B5139" si="545">IF(A5130=0,0,VLOOKUP(A5130,Tabla_Indices,2,FALSE))</f>
        <v>Equipo - Amortización de equipo</v>
      </c>
      <c r="C5130" s="424" t="s">
        <v>1821</v>
      </c>
      <c r="D5130" s="579">
        <f>C_Amortización_Equipo</f>
        <v>0</v>
      </c>
      <c r="E5130" s="472"/>
      <c r="F5130" s="468">
        <f>IF(C5130="",0,D5125)</f>
        <v>0</v>
      </c>
      <c r="G5130" s="426">
        <f>IF(F5130=0,0,ROUND(E5130/F5130,2))</f>
        <v>0</v>
      </c>
    </row>
    <row r="5131" spans="1:7" ht="16.5" customHeight="1" x14ac:dyDescent="0.2">
      <c r="A5131" s="578" t="s">
        <v>1806</v>
      </c>
      <c r="B5131" s="418" t="str">
        <f t="shared" si="545"/>
        <v>Equipo - Amortización de equipo</v>
      </c>
      <c r="C5131" s="424" t="s">
        <v>1811</v>
      </c>
      <c r="D5131" s="579">
        <f>C_Interés_Equipo</f>
        <v>0</v>
      </c>
      <c r="E5131" s="472"/>
      <c r="F5131" s="468">
        <f>IF(C5131="",0,D5125)</f>
        <v>0</v>
      </c>
      <c r="G5131" s="426">
        <f t="shared" ref="G5131:G5139" si="546">IF(F5131=0,0,ROUND(E5131/F5131,2))</f>
        <v>0</v>
      </c>
    </row>
    <row r="5132" spans="1:7" ht="16.5" customHeight="1" x14ac:dyDescent="0.2">
      <c r="A5132" s="578" t="s">
        <v>1807</v>
      </c>
      <c r="B5132" s="418" t="str">
        <f t="shared" si="545"/>
        <v xml:space="preserve">Accesorios y repuestos para máquinas de uso especial                 </v>
      </c>
      <c r="C5132" s="428" t="s">
        <v>1721</v>
      </c>
      <c r="D5132" s="579">
        <f>C_Reparaciones_Repuestos_Equipos</f>
        <v>0</v>
      </c>
      <c r="E5132" s="472"/>
      <c r="F5132" s="468">
        <f>IF(C5132="",0,D5125)</f>
        <v>0</v>
      </c>
      <c r="G5132" s="426">
        <f t="shared" si="546"/>
        <v>0</v>
      </c>
    </row>
    <row r="5133" spans="1:7" ht="16.5" customHeight="1" x14ac:dyDescent="0.2">
      <c r="A5133" s="578" t="s">
        <v>1809</v>
      </c>
      <c r="B5133" s="418" t="str">
        <f t="shared" si="545"/>
        <v xml:space="preserve">Gas oil                                                                </v>
      </c>
      <c r="C5133" s="428" t="s">
        <v>982</v>
      </c>
      <c r="D5133" s="579">
        <f>C_Combustible_Equipos</f>
        <v>0</v>
      </c>
      <c r="E5133" s="472"/>
      <c r="F5133" s="468">
        <f>IF(C5133="",0,D5125)</f>
        <v>0</v>
      </c>
      <c r="G5133" s="426">
        <f t="shared" si="546"/>
        <v>0</v>
      </c>
    </row>
    <row r="5134" spans="1:7" ht="16.5" customHeight="1" x14ac:dyDescent="0.2">
      <c r="A5134" s="578" t="s">
        <v>1810</v>
      </c>
      <c r="B5134" s="418" t="str">
        <f t="shared" si="545"/>
        <v xml:space="preserve">Aceites lubricantes                                                    </v>
      </c>
      <c r="C5134" s="428" t="s">
        <v>1808</v>
      </c>
      <c r="D5134" s="579">
        <f>C_Lubricantes_Equipos</f>
        <v>0</v>
      </c>
      <c r="E5134" s="472"/>
      <c r="F5134" s="468">
        <f>IF(C5134="",0,D5125)</f>
        <v>0</v>
      </c>
      <c r="G5134" s="426">
        <f t="shared" si="546"/>
        <v>0</v>
      </c>
    </row>
    <row r="5135" spans="1:7" ht="16.5" customHeight="1" x14ac:dyDescent="0.2">
      <c r="A5135" s="578"/>
      <c r="B5135" s="418">
        <f t="shared" si="545"/>
        <v>0</v>
      </c>
      <c r="C5135" s="428"/>
      <c r="D5135" s="471"/>
      <c r="E5135" s="430"/>
      <c r="F5135" s="468">
        <f>IF(C5135="",0,D5125)</f>
        <v>0</v>
      </c>
      <c r="G5135" s="426">
        <f t="shared" si="546"/>
        <v>0</v>
      </c>
    </row>
    <row r="5136" spans="1:7" ht="16.5" customHeight="1" x14ac:dyDescent="0.2">
      <c r="A5136" s="578"/>
      <c r="B5136" s="418">
        <f t="shared" si="545"/>
        <v>0</v>
      </c>
      <c r="C5136" s="428"/>
      <c r="D5136" s="425"/>
      <c r="E5136" s="471"/>
      <c r="F5136" s="468">
        <f>IF(C5136="",0,D5125)</f>
        <v>0</v>
      </c>
      <c r="G5136" s="426">
        <f t="shared" si="546"/>
        <v>0</v>
      </c>
    </row>
    <row r="5137" spans="1:7" ht="16.5" customHeight="1" x14ac:dyDescent="0.2">
      <c r="A5137" s="578"/>
      <c r="B5137" s="418">
        <f t="shared" si="545"/>
        <v>0</v>
      </c>
      <c r="C5137" s="428"/>
      <c r="D5137" s="425"/>
      <c r="E5137" s="471"/>
      <c r="F5137" s="468">
        <f>IF(C5137="",0,D5125)</f>
        <v>0</v>
      </c>
      <c r="G5137" s="426">
        <f t="shared" si="546"/>
        <v>0</v>
      </c>
    </row>
    <row r="5138" spans="1:7" ht="16.5" customHeight="1" x14ac:dyDescent="0.2">
      <c r="A5138" s="578"/>
      <c r="B5138" s="418">
        <f t="shared" si="545"/>
        <v>0</v>
      </c>
      <c r="C5138" s="428"/>
      <c r="D5138" s="425"/>
      <c r="E5138" s="429"/>
      <c r="F5138" s="468">
        <f>IF(C5138="",0,D5125)</f>
        <v>0</v>
      </c>
      <c r="G5138" s="426">
        <f t="shared" si="546"/>
        <v>0</v>
      </c>
    </row>
    <row r="5139" spans="1:7" ht="16.5" customHeight="1" x14ac:dyDescent="0.2">
      <c r="A5139" s="578"/>
      <c r="B5139" s="418">
        <f t="shared" si="545"/>
        <v>0</v>
      </c>
      <c r="C5139" s="424"/>
      <c r="D5139" s="425"/>
      <c r="E5139" s="429"/>
      <c r="F5139" s="468">
        <f>IF(C5139="",0,D5125)</f>
        <v>0</v>
      </c>
      <c r="G5139" s="426">
        <f t="shared" si="546"/>
        <v>0</v>
      </c>
    </row>
    <row r="5140" spans="1:7" ht="16.5" customHeight="1" x14ac:dyDescent="0.2">
      <c r="A5140" s="169"/>
      <c r="B5140" s="156"/>
      <c r="C5140" s="160"/>
      <c r="D5140" s="156"/>
      <c r="E5140" s="157"/>
      <c r="F5140" s="166" t="s">
        <v>35</v>
      </c>
      <c r="G5140" s="431">
        <f>SUBTOTAL(9,G5130:G5139)</f>
        <v>0</v>
      </c>
    </row>
    <row r="5141" spans="1:7" ht="16.5" customHeight="1" x14ac:dyDescent="0.2">
      <c r="A5141" s="165"/>
      <c r="B5141" s="160"/>
      <c r="C5141" s="167" t="s">
        <v>821</v>
      </c>
      <c r="D5141" s="156"/>
      <c r="E5141" s="157"/>
      <c r="F5141" s="158"/>
      <c r="G5141" s="168"/>
    </row>
    <row r="5142" spans="1:7" ht="16.5" customHeight="1" x14ac:dyDescent="0.2">
      <c r="A5142" s="603" t="s">
        <v>681</v>
      </c>
      <c r="B5142" s="604"/>
      <c r="C5142" s="605" t="s">
        <v>0</v>
      </c>
      <c r="D5142" s="607" t="s">
        <v>32</v>
      </c>
      <c r="E5142" s="607" t="s">
        <v>1715</v>
      </c>
      <c r="F5142" s="609" t="s">
        <v>1054</v>
      </c>
      <c r="G5142" s="611" t="s">
        <v>34</v>
      </c>
    </row>
    <row r="5143" spans="1:7" ht="16.5" customHeight="1" x14ac:dyDescent="0.2">
      <c r="A5143" s="163" t="s">
        <v>682</v>
      </c>
      <c r="B5143" s="164" t="s">
        <v>683</v>
      </c>
      <c r="C5143" s="606"/>
      <c r="D5143" s="608"/>
      <c r="E5143" s="608"/>
      <c r="F5143" s="610"/>
      <c r="G5143" s="612"/>
    </row>
    <row r="5144" spans="1:7" ht="16.5" customHeight="1" x14ac:dyDescent="0.2">
      <c r="A5144" s="423" t="s">
        <v>1822</v>
      </c>
      <c r="B5144" s="418" t="str">
        <f t="shared" ref="B5144:B5150" si="547">IF(A5144=0,0,VLOOKUP(A5144,Tabla_Indices,2,FALSE))</f>
        <v>Oficial Especializado</v>
      </c>
      <c r="C5144" s="427" t="s">
        <v>1723</v>
      </c>
      <c r="D5144" s="425"/>
      <c r="E5144" s="429"/>
      <c r="F5144" s="419">
        <f>D5125</f>
        <v>0</v>
      </c>
      <c r="G5144" s="432">
        <f>IF(F5144=0,0,ROUND(D5144*E5144/F5144,2))</f>
        <v>0</v>
      </c>
    </row>
    <row r="5145" spans="1:7" ht="16.5" customHeight="1" x14ac:dyDescent="0.2">
      <c r="A5145" s="423" t="s">
        <v>1823</v>
      </c>
      <c r="B5145" s="418" t="str">
        <f t="shared" si="547"/>
        <v xml:space="preserve">Oficial </v>
      </c>
      <c r="C5145" s="424" t="s">
        <v>1724</v>
      </c>
      <c r="D5145" s="425"/>
      <c r="E5145" s="429"/>
      <c r="F5145" s="419">
        <f>D5125</f>
        <v>0</v>
      </c>
      <c r="G5145" s="432">
        <f t="shared" ref="G5145:G5150" si="548">IF(F5145=0,0,ROUND(D5145*E5145/F5145,2))</f>
        <v>0</v>
      </c>
    </row>
    <row r="5146" spans="1:7" ht="16.5" customHeight="1" x14ac:dyDescent="0.2">
      <c r="A5146" s="423" t="s">
        <v>1824</v>
      </c>
      <c r="B5146" s="418" t="str">
        <f t="shared" si="547"/>
        <v>Ayudante</v>
      </c>
      <c r="C5146" s="424" t="s">
        <v>1725</v>
      </c>
      <c r="D5146" s="425"/>
      <c r="E5146" s="429"/>
      <c r="F5146" s="419">
        <f>D5125</f>
        <v>0</v>
      </c>
      <c r="G5146" s="432">
        <f t="shared" si="548"/>
        <v>0</v>
      </c>
    </row>
    <row r="5147" spans="1:7" ht="16.5" customHeight="1" x14ac:dyDescent="0.2">
      <c r="A5147" s="423" t="s">
        <v>1824</v>
      </c>
      <c r="B5147" s="418" t="str">
        <f t="shared" si="547"/>
        <v>Ayudante</v>
      </c>
      <c r="C5147" s="424" t="s">
        <v>825</v>
      </c>
      <c r="D5147" s="425"/>
      <c r="E5147" s="429"/>
      <c r="F5147" s="419">
        <f>D5125</f>
        <v>0</v>
      </c>
      <c r="G5147" s="432">
        <f t="shared" si="548"/>
        <v>0</v>
      </c>
    </row>
    <row r="5148" spans="1:7" ht="16.5" customHeight="1" x14ac:dyDescent="0.2">
      <c r="A5148" s="423"/>
      <c r="B5148" s="418">
        <f t="shared" si="547"/>
        <v>0</v>
      </c>
      <c r="C5148" s="424"/>
      <c r="D5148" s="425"/>
      <c r="E5148" s="429"/>
      <c r="F5148" s="419"/>
      <c r="G5148" s="432">
        <f t="shared" si="548"/>
        <v>0</v>
      </c>
    </row>
    <row r="5149" spans="1:7" ht="16.5" customHeight="1" x14ac:dyDescent="0.2">
      <c r="A5149" s="423" t="s">
        <v>1825</v>
      </c>
      <c r="B5149" s="418" t="str">
        <f t="shared" si="547"/>
        <v>Sereno</v>
      </c>
      <c r="C5149" s="424" t="s">
        <v>1726</v>
      </c>
      <c r="D5149" s="433"/>
      <c r="E5149" s="571"/>
      <c r="F5149" s="419">
        <f>D5125</f>
        <v>0</v>
      </c>
      <c r="G5149" s="432">
        <f t="shared" si="548"/>
        <v>0</v>
      </c>
    </row>
    <row r="5150" spans="1:7" ht="16.5" customHeight="1" x14ac:dyDescent="0.2">
      <c r="A5150" s="423"/>
      <c r="B5150" s="418">
        <f t="shared" si="547"/>
        <v>0</v>
      </c>
      <c r="C5150" s="418"/>
      <c r="D5150" s="469"/>
      <c r="E5150" s="419"/>
      <c r="F5150" s="419">
        <f>D5125</f>
        <v>0</v>
      </c>
      <c r="G5150" s="432">
        <f t="shared" si="548"/>
        <v>0</v>
      </c>
    </row>
    <row r="5151" spans="1:7" ht="16.5" customHeight="1" x14ac:dyDescent="0.2">
      <c r="A5151" s="169"/>
      <c r="B5151" s="156"/>
      <c r="C5151" s="160"/>
      <c r="D5151" s="156"/>
      <c r="E5151" s="157"/>
      <c r="F5151" s="166" t="s">
        <v>36</v>
      </c>
      <c r="G5151" s="434">
        <f>SUBTOTAL(9,G5144:G5150)</f>
        <v>0</v>
      </c>
    </row>
    <row r="5152" spans="1:7" ht="16.5" customHeight="1" x14ac:dyDescent="0.2">
      <c r="A5152" s="165"/>
      <c r="B5152" s="160"/>
      <c r="C5152" s="167" t="s">
        <v>1705</v>
      </c>
      <c r="D5152" s="156"/>
      <c r="E5152" s="157"/>
      <c r="F5152" s="158"/>
      <c r="G5152" s="168"/>
    </row>
    <row r="5153" spans="1:7" ht="16.5" customHeight="1" x14ac:dyDescent="0.2">
      <c r="A5153" s="603" t="s">
        <v>681</v>
      </c>
      <c r="B5153" s="604"/>
      <c r="C5153" s="605" t="s">
        <v>0</v>
      </c>
      <c r="D5153" s="605" t="s">
        <v>31</v>
      </c>
      <c r="E5153" s="607" t="s">
        <v>32</v>
      </c>
      <c r="F5153" s="609" t="s">
        <v>33</v>
      </c>
      <c r="G5153" s="611" t="s">
        <v>34</v>
      </c>
    </row>
    <row r="5154" spans="1:7" ht="16.5" customHeight="1" x14ac:dyDescent="0.2">
      <c r="A5154" s="163" t="s">
        <v>682</v>
      </c>
      <c r="B5154" s="164" t="s">
        <v>683</v>
      </c>
      <c r="C5154" s="606"/>
      <c r="D5154" s="606"/>
      <c r="E5154" s="608"/>
      <c r="F5154" s="610"/>
      <c r="G5154" s="612"/>
    </row>
    <row r="5155" spans="1:7" ht="16.5" customHeight="1" x14ac:dyDescent="0.2">
      <c r="A5155" s="423"/>
      <c r="B5155" s="418">
        <f t="shared" ref="B5155:B5165" si="549">IF(A5155=0,0,VLOOKUP(A5155,Tabla_Indices,2,FALSE))</f>
        <v>0</v>
      </c>
      <c r="C5155" s="424"/>
      <c r="D5155" s="425"/>
      <c r="E5155" s="429"/>
      <c r="F5155" s="430"/>
      <c r="G5155" s="432">
        <f>ROUND(E5155*F5155,2)</f>
        <v>0</v>
      </c>
    </row>
    <row r="5156" spans="1:7" ht="16.5" customHeight="1" x14ac:dyDescent="0.2">
      <c r="A5156" s="423"/>
      <c r="B5156" s="418">
        <f t="shared" si="549"/>
        <v>0</v>
      </c>
      <c r="C5156" s="424"/>
      <c r="D5156" s="425"/>
      <c r="E5156" s="429"/>
      <c r="F5156" s="430"/>
      <c r="G5156" s="432">
        <f t="shared" ref="G5156:G5165" si="550">ROUND(E5156*F5156,2)</f>
        <v>0</v>
      </c>
    </row>
    <row r="5157" spans="1:7" ht="16.5" customHeight="1" x14ac:dyDescent="0.2">
      <c r="A5157" s="423"/>
      <c r="B5157" s="418">
        <f t="shared" si="549"/>
        <v>0</v>
      </c>
      <c r="C5157" s="424"/>
      <c r="D5157" s="425"/>
      <c r="E5157" s="429"/>
      <c r="F5157" s="430"/>
      <c r="G5157" s="432">
        <f t="shared" si="550"/>
        <v>0</v>
      </c>
    </row>
    <row r="5158" spans="1:7" ht="16.5" customHeight="1" x14ac:dyDescent="0.2">
      <c r="A5158" s="423"/>
      <c r="B5158" s="418">
        <f t="shared" si="549"/>
        <v>0</v>
      </c>
      <c r="C5158" s="424"/>
      <c r="D5158" s="425"/>
      <c r="E5158" s="429"/>
      <c r="F5158" s="430"/>
      <c r="G5158" s="432">
        <f t="shared" si="550"/>
        <v>0</v>
      </c>
    </row>
    <row r="5159" spans="1:7" ht="16.5" customHeight="1" x14ac:dyDescent="0.2">
      <c r="A5159" s="423"/>
      <c r="B5159" s="418">
        <f t="shared" si="549"/>
        <v>0</v>
      </c>
      <c r="C5159" s="424"/>
      <c r="D5159" s="425"/>
      <c r="E5159" s="429"/>
      <c r="F5159" s="430"/>
      <c r="G5159" s="432">
        <f t="shared" si="550"/>
        <v>0</v>
      </c>
    </row>
    <row r="5160" spans="1:7" ht="16.5" customHeight="1" x14ac:dyDescent="0.2">
      <c r="A5160" s="423"/>
      <c r="B5160" s="418">
        <f t="shared" si="549"/>
        <v>0</v>
      </c>
      <c r="C5160" s="424"/>
      <c r="D5160" s="425"/>
      <c r="E5160" s="435"/>
      <c r="F5160" s="430"/>
      <c r="G5160" s="432">
        <f t="shared" si="550"/>
        <v>0</v>
      </c>
    </row>
    <row r="5161" spans="1:7" ht="16.5" customHeight="1" x14ac:dyDescent="0.2">
      <c r="A5161" s="423"/>
      <c r="B5161" s="418">
        <f t="shared" si="549"/>
        <v>0</v>
      </c>
      <c r="C5161" s="424"/>
      <c r="D5161" s="425"/>
      <c r="E5161" s="429"/>
      <c r="F5161" s="430"/>
      <c r="G5161" s="432">
        <f t="shared" si="550"/>
        <v>0</v>
      </c>
    </row>
    <row r="5162" spans="1:7" ht="16.5" customHeight="1" x14ac:dyDescent="0.2">
      <c r="A5162" s="423"/>
      <c r="B5162" s="418">
        <f t="shared" si="549"/>
        <v>0</v>
      </c>
      <c r="C5162" s="424"/>
      <c r="D5162" s="425"/>
      <c r="E5162" s="429"/>
      <c r="F5162" s="430"/>
      <c r="G5162" s="432">
        <f t="shared" si="550"/>
        <v>0</v>
      </c>
    </row>
    <row r="5163" spans="1:7" ht="16.5" customHeight="1" x14ac:dyDescent="0.2">
      <c r="A5163" s="423"/>
      <c r="B5163" s="418">
        <f t="shared" si="549"/>
        <v>0</v>
      </c>
      <c r="C5163" s="424"/>
      <c r="D5163" s="425"/>
      <c r="E5163" s="429"/>
      <c r="F5163" s="430"/>
      <c r="G5163" s="432">
        <f t="shared" si="550"/>
        <v>0</v>
      </c>
    </row>
    <row r="5164" spans="1:7" ht="16.5" customHeight="1" x14ac:dyDescent="0.2">
      <c r="A5164" s="423"/>
      <c r="B5164" s="418">
        <f t="shared" si="549"/>
        <v>0</v>
      </c>
      <c r="C5164" s="424"/>
      <c r="D5164" s="425"/>
      <c r="E5164" s="429"/>
      <c r="F5164" s="430"/>
      <c r="G5164" s="432">
        <f t="shared" si="550"/>
        <v>0</v>
      </c>
    </row>
    <row r="5165" spans="1:7" ht="16.5" customHeight="1" x14ac:dyDescent="0.2">
      <c r="A5165" s="423"/>
      <c r="B5165" s="418">
        <f t="shared" si="549"/>
        <v>0</v>
      </c>
      <c r="C5165" s="424"/>
      <c r="D5165" s="425"/>
      <c r="E5165" s="429"/>
      <c r="F5165" s="430"/>
      <c r="G5165" s="432">
        <f t="shared" si="550"/>
        <v>0</v>
      </c>
    </row>
    <row r="5166" spans="1:7" ht="16.5" customHeight="1" x14ac:dyDescent="0.2">
      <c r="A5166" s="165"/>
      <c r="B5166" s="160"/>
      <c r="C5166" s="160"/>
      <c r="D5166" s="156"/>
      <c r="E5166" s="157"/>
      <c r="F5166" s="166" t="s">
        <v>37</v>
      </c>
      <c r="G5166" s="436">
        <f>SUBTOTAL(9,G5155:G5165)</f>
        <v>0</v>
      </c>
    </row>
    <row r="5167" spans="1:7" ht="16.5" customHeight="1" x14ac:dyDescent="0.2">
      <c r="A5167" s="165"/>
      <c r="B5167" s="160"/>
      <c r="C5167" s="167" t="s">
        <v>1706</v>
      </c>
      <c r="D5167" s="156"/>
      <c r="E5167" s="157"/>
      <c r="F5167" s="158"/>
      <c r="G5167" s="168"/>
    </row>
    <row r="5168" spans="1:7" ht="16.5" customHeight="1" x14ac:dyDescent="0.2">
      <c r="A5168" s="603" t="s">
        <v>681</v>
      </c>
      <c r="B5168" s="604"/>
      <c r="C5168" s="605" t="s">
        <v>0</v>
      </c>
      <c r="D5168" s="605" t="s">
        <v>31</v>
      </c>
      <c r="E5168" s="607" t="s">
        <v>32</v>
      </c>
      <c r="F5168" s="609" t="s">
        <v>33</v>
      </c>
      <c r="G5168" s="611" t="s">
        <v>34</v>
      </c>
    </row>
    <row r="5169" spans="1:7" ht="16.5" customHeight="1" x14ac:dyDescent="0.2">
      <c r="A5169" s="163" t="s">
        <v>682</v>
      </c>
      <c r="B5169" s="164" t="s">
        <v>683</v>
      </c>
      <c r="C5169" s="606"/>
      <c r="D5169" s="606"/>
      <c r="E5169" s="608"/>
      <c r="F5169" s="610"/>
      <c r="G5169" s="612"/>
    </row>
    <row r="5170" spans="1:7" ht="16.5" customHeight="1" x14ac:dyDescent="0.2">
      <c r="A5170" s="423"/>
      <c r="B5170" s="418">
        <f>IF(A5170=0,0,VLOOKUP(A5170,Tabla_Indices,2,FALSE))</f>
        <v>0</v>
      </c>
      <c r="C5170" s="424"/>
      <c r="D5170" s="425"/>
      <c r="E5170" s="429"/>
      <c r="F5170" s="430"/>
      <c r="G5170" s="432">
        <f>ROUND(E5170*F5170,2)</f>
        <v>0</v>
      </c>
    </row>
    <row r="5171" spans="1:7" ht="16.5" customHeight="1" x14ac:dyDescent="0.2">
      <c r="A5171" s="423"/>
      <c r="B5171" s="418">
        <f>IF(A5171=0,0,VLOOKUP(A5171,Tabla_Indices,2,FALSE))</f>
        <v>0</v>
      </c>
      <c r="C5171" s="424"/>
      <c r="D5171" s="425"/>
      <c r="E5171" s="435"/>
      <c r="F5171" s="430"/>
      <c r="G5171" s="432">
        <f t="shared" ref="G5171" si="551">ROUND(E5171*F5171,2)</f>
        <v>0</v>
      </c>
    </row>
    <row r="5172" spans="1:7" ht="16.5" customHeight="1" x14ac:dyDescent="0.2">
      <c r="A5172" s="165"/>
      <c r="B5172" s="160"/>
      <c r="C5172" s="160"/>
      <c r="D5172" s="156"/>
      <c r="E5172" s="157"/>
      <c r="F5172" s="166" t="s">
        <v>1707</v>
      </c>
      <c r="G5172" s="436">
        <f>SUBTOTAL(9,G5170:G5171)</f>
        <v>0</v>
      </c>
    </row>
    <row r="5173" spans="1:7" ht="16.5" customHeight="1" thickBot="1" x14ac:dyDescent="0.25">
      <c r="A5173" s="170"/>
      <c r="B5173" s="171"/>
      <c r="C5173" s="172"/>
      <c r="D5173" s="171"/>
      <c r="E5173" s="173"/>
      <c r="F5173" s="174"/>
      <c r="G5173" s="175"/>
    </row>
    <row r="5174" spans="1:7" ht="16.5" customHeight="1" thickBot="1" x14ac:dyDescent="0.25">
      <c r="A5174" s="202">
        <f>B5107</f>
        <v>69</v>
      </c>
      <c r="B5174" s="201">
        <f>C5107</f>
        <v>0</v>
      </c>
      <c r="C5174" s="225"/>
      <c r="D5174" s="225" t="s">
        <v>38</v>
      </c>
      <c r="E5174" s="226"/>
      <c r="F5174" s="437" t="str">
        <f>CONCATENATE("$/",G5107)</f>
        <v>$/0</v>
      </c>
      <c r="G5174" s="438">
        <f>SUBTOTAL(9,G5130:G5173)</f>
        <v>0</v>
      </c>
    </row>
    <row r="5175" spans="1:7" ht="16.5" customHeight="1" thickTop="1" thickBot="1" x14ac:dyDescent="0.25"/>
    <row r="5176" spans="1:7" ht="16.5" customHeight="1" thickTop="1" x14ac:dyDescent="0.2">
      <c r="A5176" s="613" t="s">
        <v>40</v>
      </c>
      <c r="B5176" s="614"/>
      <c r="C5176" s="614"/>
      <c r="D5176" s="614"/>
      <c r="E5176" s="614"/>
      <c r="F5176" s="614"/>
      <c r="G5176" s="615"/>
    </row>
    <row r="5177" spans="1:7" ht="16.5" customHeight="1" x14ac:dyDescent="0.2">
      <c r="A5177" s="146" t="s">
        <v>819</v>
      </c>
      <c r="B5177" s="147" t="str">
        <f>Comitente</f>
        <v>DIRECCIÓN PROVINCIAL DE VIALIDAD</v>
      </c>
      <c r="C5177" s="148"/>
      <c r="D5177" s="223"/>
      <c r="E5177" s="223"/>
      <c r="F5177" s="150"/>
      <c r="G5177" s="151"/>
    </row>
    <row r="5178" spans="1:7" ht="16.5" customHeight="1" x14ac:dyDescent="0.2">
      <c r="A5178" s="146" t="s">
        <v>820</v>
      </c>
      <c r="B5178" s="147">
        <f>Contratista</f>
        <v>0</v>
      </c>
      <c r="C5178" s="152"/>
      <c r="D5178" s="152"/>
      <c r="E5178" s="152"/>
      <c r="F5178" s="147"/>
      <c r="G5178" s="153"/>
    </row>
    <row r="5179" spans="1:7" ht="16.5" customHeight="1" x14ac:dyDescent="0.2">
      <c r="A5179" s="146" t="s">
        <v>28</v>
      </c>
      <c r="B5179" s="147">
        <f>Obra</f>
        <v>0</v>
      </c>
      <c r="C5179" s="152"/>
      <c r="D5179" s="152"/>
      <c r="E5179" s="152"/>
      <c r="F5179" s="147" t="s">
        <v>41</v>
      </c>
      <c r="G5179" s="153">
        <f>Fecha_Base</f>
        <v>0</v>
      </c>
    </row>
    <row r="5180" spans="1:7" ht="16.5" customHeight="1" x14ac:dyDescent="0.2">
      <c r="A5180" s="154" t="s">
        <v>818</v>
      </c>
      <c r="B5180" s="155">
        <f>Ubicación</f>
        <v>0</v>
      </c>
      <c r="C5180" s="155"/>
      <c r="D5180" s="156"/>
      <c r="E5180" s="157"/>
      <c r="F5180" s="158"/>
      <c r="G5180" s="159"/>
    </row>
    <row r="5181" spans="1:7" ht="16.5" customHeight="1" x14ac:dyDescent="0.2">
      <c r="A5181" s="154" t="s">
        <v>42</v>
      </c>
      <c r="B5181" s="470"/>
      <c r="C5181" s="160" t="str">
        <f>IF(B5181="","",VLOOKUP(B5181,Tabla_CyP,2,FALSE))</f>
        <v/>
      </c>
      <c r="E5181" s="157"/>
      <c r="F5181" s="158"/>
      <c r="G5181" s="159"/>
    </row>
    <row r="5182" spans="1:7" ht="16.5" customHeight="1" x14ac:dyDescent="0.2">
      <c r="A5182" s="154" t="s">
        <v>29</v>
      </c>
      <c r="B5182" s="570">
        <v>70</v>
      </c>
      <c r="C5182" s="160">
        <f>IF(B5182=0,"",VLOOKUP(B5182,Tabla_CyP,2,FALSE))</f>
        <v>0</v>
      </c>
      <c r="D5182" s="156"/>
      <c r="E5182" s="157"/>
      <c r="F5182" s="155" t="s">
        <v>30</v>
      </c>
      <c r="G5182" s="161">
        <f>IF(B5182=0,"",VLOOKUP(B5182,Tabla_CyP,4,FALSE))</f>
        <v>0</v>
      </c>
    </row>
    <row r="5183" spans="1:7" ht="16.5" customHeight="1" x14ac:dyDescent="0.2">
      <c r="A5183" s="154"/>
      <c r="B5183" s="155"/>
      <c r="C5183" s="160"/>
      <c r="D5183" s="156"/>
      <c r="E5183" s="157"/>
      <c r="F5183" s="160"/>
      <c r="G5183" s="162"/>
    </row>
    <row r="5184" spans="1:7" ht="16.5" customHeight="1" x14ac:dyDescent="0.2">
      <c r="A5184" s="412"/>
      <c r="B5184" s="149"/>
      <c r="C5184" s="413" t="s">
        <v>1695</v>
      </c>
      <c r="D5184" s="149"/>
      <c r="E5184" s="149"/>
      <c r="F5184" s="149"/>
      <c r="G5184" s="414"/>
    </row>
    <row r="5185" spans="1:7" ht="16.5" customHeight="1" x14ac:dyDescent="0.2">
      <c r="A5185" s="154"/>
      <c r="B5185" s="215"/>
      <c r="C5185" s="160"/>
      <c r="D5185" s="156"/>
      <c r="E5185" s="157"/>
      <c r="F5185" s="155"/>
      <c r="G5185" s="161"/>
    </row>
    <row r="5186" spans="1:7" ht="16.5" customHeight="1" x14ac:dyDescent="0.2">
      <c r="A5186" s="154"/>
      <c r="B5186" s="215"/>
      <c r="C5186" s="415" t="s">
        <v>1696</v>
      </c>
      <c r="D5186" s="416" t="s">
        <v>32</v>
      </c>
      <c r="E5186" s="416" t="s">
        <v>1697</v>
      </c>
      <c r="F5186" s="416" t="s">
        <v>1698</v>
      </c>
      <c r="G5186" s="417" t="s">
        <v>1699</v>
      </c>
    </row>
    <row r="5187" spans="1:7" ht="16.5" customHeight="1" x14ac:dyDescent="0.2">
      <c r="A5187" s="154"/>
      <c r="B5187" s="215"/>
      <c r="C5187" s="424"/>
      <c r="D5187" s="429"/>
      <c r="E5187" s="467"/>
      <c r="F5187" s="430"/>
      <c r="G5187" s="420">
        <f>ROUND(D5187*F5187,2)</f>
        <v>0</v>
      </c>
    </row>
    <row r="5188" spans="1:7" ht="16.5" customHeight="1" x14ac:dyDescent="0.2">
      <c r="A5188" s="154"/>
      <c r="B5188" s="215"/>
      <c r="C5188" s="424"/>
      <c r="D5188" s="429"/>
      <c r="E5188" s="467"/>
      <c r="F5188" s="430"/>
      <c r="G5188" s="420">
        <f>ROUND(D5188*F5188,2)</f>
        <v>0</v>
      </c>
    </row>
    <row r="5189" spans="1:7" ht="16.5" customHeight="1" x14ac:dyDescent="0.2">
      <c r="A5189" s="154"/>
      <c r="B5189" s="215"/>
      <c r="C5189" s="424"/>
      <c r="D5189" s="429"/>
      <c r="E5189" s="467"/>
      <c r="F5189" s="430"/>
      <c r="G5189" s="420">
        <f>ROUND(D5189*F5189,2)</f>
        <v>0</v>
      </c>
    </row>
    <row r="5190" spans="1:7" ht="16.5" customHeight="1" x14ac:dyDescent="0.2">
      <c r="A5190" s="154"/>
      <c r="B5190" s="215"/>
      <c r="C5190" s="424"/>
      <c r="D5190" s="429"/>
      <c r="E5190" s="467"/>
      <c r="F5190" s="430"/>
      <c r="G5190" s="420">
        <f>ROUND(D5190*F5190,2)</f>
        <v>0</v>
      </c>
    </row>
    <row r="5191" spans="1:7" ht="16.5" customHeight="1" x14ac:dyDescent="0.2">
      <c r="A5191" s="154"/>
      <c r="B5191" s="215"/>
      <c r="C5191" s="424"/>
      <c r="D5191" s="429"/>
      <c r="E5191" s="467"/>
      <c r="F5191" s="430"/>
      <c r="G5191" s="420">
        <f t="shared" ref="G5191:G5196" si="552">ROUND(D5191*F5191,2)</f>
        <v>0</v>
      </c>
    </row>
    <row r="5192" spans="1:7" ht="16.5" customHeight="1" x14ac:dyDescent="0.2">
      <c r="A5192" s="154"/>
      <c r="B5192" s="215"/>
      <c r="C5192" s="424"/>
      <c r="D5192" s="429"/>
      <c r="E5192" s="467"/>
      <c r="F5192" s="430"/>
      <c r="G5192" s="420">
        <f t="shared" si="552"/>
        <v>0</v>
      </c>
    </row>
    <row r="5193" spans="1:7" ht="16.5" customHeight="1" x14ac:dyDescent="0.2">
      <c r="A5193" s="154"/>
      <c r="B5193" s="215"/>
      <c r="C5193" s="424"/>
      <c r="D5193" s="429"/>
      <c r="E5193" s="467"/>
      <c r="F5193" s="430"/>
      <c r="G5193" s="420">
        <f t="shared" si="552"/>
        <v>0</v>
      </c>
    </row>
    <row r="5194" spans="1:7" ht="16.5" customHeight="1" x14ac:dyDescent="0.2">
      <c r="A5194" s="154"/>
      <c r="B5194" s="215"/>
      <c r="C5194" s="424"/>
      <c r="D5194" s="429"/>
      <c r="E5194" s="467"/>
      <c r="F5194" s="430"/>
      <c r="G5194" s="420">
        <f t="shared" si="552"/>
        <v>0</v>
      </c>
    </row>
    <row r="5195" spans="1:7" ht="16.5" customHeight="1" x14ac:dyDescent="0.2">
      <c r="A5195" s="154"/>
      <c r="B5195" s="215"/>
      <c r="C5195" s="424"/>
      <c r="D5195" s="429"/>
      <c r="E5195" s="467"/>
      <c r="F5195" s="430"/>
      <c r="G5195" s="420">
        <f t="shared" si="552"/>
        <v>0</v>
      </c>
    </row>
    <row r="5196" spans="1:7" ht="16.5" customHeight="1" x14ac:dyDescent="0.2">
      <c r="A5196" s="154"/>
      <c r="B5196" s="215"/>
      <c r="C5196" s="424"/>
      <c r="D5196" s="429"/>
      <c r="E5196" s="467"/>
      <c r="F5196" s="430"/>
      <c r="G5196" s="420">
        <f t="shared" si="552"/>
        <v>0</v>
      </c>
    </row>
    <row r="5197" spans="1:7" ht="16.5" customHeight="1" thickBot="1" x14ac:dyDescent="0.25">
      <c r="A5197" s="154"/>
      <c r="B5197" s="215"/>
      <c r="C5197" s="160"/>
      <c r="E5197" s="222"/>
      <c r="F5197" s="155"/>
      <c r="G5197" s="161"/>
    </row>
    <row r="5198" spans="1:7" ht="16.5" customHeight="1" thickBot="1" x14ac:dyDescent="0.25">
      <c r="A5198" s="154"/>
      <c r="C5198" s="421" t="s">
        <v>1700</v>
      </c>
      <c r="E5198" s="222">
        <f>SUMPRODUCT(D5187:D5196,E5187:E5196)</f>
        <v>0</v>
      </c>
      <c r="F5198" s="155" t="s">
        <v>1701</v>
      </c>
      <c r="G5198" s="422">
        <f>SUM(G5187:G5196)</f>
        <v>0</v>
      </c>
    </row>
    <row r="5199" spans="1:7" ht="16.5" customHeight="1" x14ac:dyDescent="0.2">
      <c r="A5199" s="154"/>
      <c r="B5199" s="215"/>
      <c r="C5199" s="421"/>
      <c r="D5199" s="222"/>
      <c r="E5199" s="157"/>
      <c r="F5199" s="155"/>
      <c r="G5199" s="224"/>
    </row>
    <row r="5200" spans="1:7" ht="16.5" customHeight="1" x14ac:dyDescent="0.2">
      <c r="A5200" s="154"/>
      <c r="B5200" s="215"/>
      <c r="C5200" s="155" t="s">
        <v>1702</v>
      </c>
      <c r="D5200" s="425"/>
      <c r="E5200" s="559" t="str">
        <f>CONCATENATE(G5182,"/día")</f>
        <v>0/día</v>
      </c>
      <c r="F5200" s="155"/>
      <c r="G5200" s="161"/>
    </row>
    <row r="5201" spans="1:7" ht="16.5" customHeight="1" x14ac:dyDescent="0.2">
      <c r="A5201" s="154"/>
      <c r="B5201" s="215"/>
      <c r="C5201" s="160"/>
      <c r="D5201" s="156"/>
      <c r="E5201" s="157"/>
      <c r="F5201" s="155"/>
      <c r="G5201" s="161"/>
    </row>
    <row r="5202" spans="1:7" ht="16.5" customHeight="1" x14ac:dyDescent="0.2">
      <c r="A5202" s="603" t="s">
        <v>681</v>
      </c>
      <c r="B5202" s="604"/>
      <c r="C5202" s="605" t="s">
        <v>0</v>
      </c>
      <c r="D5202" s="607" t="s">
        <v>1703</v>
      </c>
      <c r="E5202" s="607" t="s">
        <v>1715</v>
      </c>
      <c r="F5202" s="609" t="s">
        <v>1054</v>
      </c>
      <c r="G5202" s="611" t="s">
        <v>34</v>
      </c>
    </row>
    <row r="5203" spans="1:7" ht="16.5" customHeight="1" x14ac:dyDescent="0.2">
      <c r="A5203" s="163" t="s">
        <v>682</v>
      </c>
      <c r="B5203" s="164" t="s">
        <v>683</v>
      </c>
      <c r="C5203" s="606"/>
      <c r="D5203" s="608"/>
      <c r="E5203" s="608"/>
      <c r="F5203" s="610"/>
      <c r="G5203" s="612"/>
    </row>
    <row r="5204" spans="1:7" ht="16.5" customHeight="1" x14ac:dyDescent="0.2">
      <c r="A5204" s="165"/>
      <c r="B5204" s="160"/>
      <c r="C5204" s="167" t="s">
        <v>1704</v>
      </c>
      <c r="D5204" s="157"/>
      <c r="E5204" s="157"/>
      <c r="F5204" s="160"/>
      <c r="G5204" s="168"/>
    </row>
    <row r="5205" spans="1:7" ht="16.5" customHeight="1" x14ac:dyDescent="0.2">
      <c r="A5205" s="578" t="s">
        <v>1806</v>
      </c>
      <c r="B5205" s="418" t="str">
        <f t="shared" ref="B5205:B5214" si="553">IF(A5205=0,0,VLOOKUP(A5205,Tabla_Indices,2,FALSE))</f>
        <v>Equipo - Amortización de equipo</v>
      </c>
      <c r="C5205" s="424" t="s">
        <v>1821</v>
      </c>
      <c r="D5205" s="579">
        <f>C_Amortización_Equipo</f>
        <v>0</v>
      </c>
      <c r="E5205" s="472"/>
      <c r="F5205" s="468">
        <f>IF(C5205="",0,D5200)</f>
        <v>0</v>
      </c>
      <c r="G5205" s="426">
        <f>IF(F5205=0,0,ROUND(E5205/F5205,2))</f>
        <v>0</v>
      </c>
    </row>
    <row r="5206" spans="1:7" ht="16.5" customHeight="1" x14ac:dyDescent="0.2">
      <c r="A5206" s="578" t="s">
        <v>1806</v>
      </c>
      <c r="B5206" s="418" t="str">
        <f t="shared" si="553"/>
        <v>Equipo - Amortización de equipo</v>
      </c>
      <c r="C5206" s="424" t="s">
        <v>1811</v>
      </c>
      <c r="D5206" s="579">
        <f>C_Interés_Equipo</f>
        <v>0</v>
      </c>
      <c r="E5206" s="472"/>
      <c r="F5206" s="468">
        <f>IF(C5206="",0,D5200)</f>
        <v>0</v>
      </c>
      <c r="G5206" s="426">
        <f t="shared" ref="G5206:G5214" si="554">IF(F5206=0,0,ROUND(E5206/F5206,2))</f>
        <v>0</v>
      </c>
    </row>
    <row r="5207" spans="1:7" ht="16.5" customHeight="1" x14ac:dyDescent="0.2">
      <c r="A5207" s="578" t="s">
        <v>1807</v>
      </c>
      <c r="B5207" s="418" t="str">
        <f t="shared" si="553"/>
        <v xml:space="preserve">Accesorios y repuestos para máquinas de uso especial                 </v>
      </c>
      <c r="C5207" s="428" t="s">
        <v>1721</v>
      </c>
      <c r="D5207" s="579">
        <f>C_Reparaciones_Repuestos_Equipos</f>
        <v>0</v>
      </c>
      <c r="E5207" s="472"/>
      <c r="F5207" s="468">
        <f>IF(C5207="",0,D5200)</f>
        <v>0</v>
      </c>
      <c r="G5207" s="426">
        <f t="shared" si="554"/>
        <v>0</v>
      </c>
    </row>
    <row r="5208" spans="1:7" ht="16.5" customHeight="1" x14ac:dyDescent="0.2">
      <c r="A5208" s="578" t="s">
        <v>1809</v>
      </c>
      <c r="B5208" s="418" t="str">
        <f t="shared" si="553"/>
        <v xml:space="preserve">Gas oil                                                                </v>
      </c>
      <c r="C5208" s="428" t="s">
        <v>982</v>
      </c>
      <c r="D5208" s="579">
        <f>C_Combustible_Equipos</f>
        <v>0</v>
      </c>
      <c r="E5208" s="472"/>
      <c r="F5208" s="468">
        <f>IF(C5208="",0,D5200)</f>
        <v>0</v>
      </c>
      <c r="G5208" s="426">
        <f t="shared" si="554"/>
        <v>0</v>
      </c>
    </row>
    <row r="5209" spans="1:7" ht="16.5" customHeight="1" x14ac:dyDescent="0.2">
      <c r="A5209" s="578" t="s">
        <v>1810</v>
      </c>
      <c r="B5209" s="418" t="str">
        <f t="shared" si="553"/>
        <v xml:space="preserve">Aceites lubricantes                                                    </v>
      </c>
      <c r="C5209" s="428" t="s">
        <v>1808</v>
      </c>
      <c r="D5209" s="579">
        <f>C_Lubricantes_Equipos</f>
        <v>0</v>
      </c>
      <c r="E5209" s="472"/>
      <c r="F5209" s="468">
        <f>IF(C5209="",0,D5200)</f>
        <v>0</v>
      </c>
      <c r="G5209" s="426">
        <f t="shared" si="554"/>
        <v>0</v>
      </c>
    </row>
    <row r="5210" spans="1:7" ht="16.5" customHeight="1" x14ac:dyDescent="0.2">
      <c r="A5210" s="578"/>
      <c r="B5210" s="418">
        <f t="shared" si="553"/>
        <v>0</v>
      </c>
      <c r="C5210" s="428"/>
      <c r="D5210" s="471"/>
      <c r="E5210" s="430"/>
      <c r="F5210" s="468">
        <f>IF(C5210="",0,D5200)</f>
        <v>0</v>
      </c>
      <c r="G5210" s="426">
        <f t="shared" si="554"/>
        <v>0</v>
      </c>
    </row>
    <row r="5211" spans="1:7" ht="16.5" customHeight="1" x14ac:dyDescent="0.2">
      <c r="A5211" s="578"/>
      <c r="B5211" s="418">
        <f t="shared" si="553"/>
        <v>0</v>
      </c>
      <c r="C5211" s="428"/>
      <c r="D5211" s="425"/>
      <c r="E5211" s="471"/>
      <c r="F5211" s="468">
        <f>IF(C5211="",0,D5200)</f>
        <v>0</v>
      </c>
      <c r="G5211" s="426">
        <f t="shared" si="554"/>
        <v>0</v>
      </c>
    </row>
    <row r="5212" spans="1:7" ht="16.5" customHeight="1" x14ac:dyDescent="0.2">
      <c r="A5212" s="578"/>
      <c r="B5212" s="418">
        <f t="shared" si="553"/>
        <v>0</v>
      </c>
      <c r="C5212" s="428"/>
      <c r="D5212" s="425"/>
      <c r="E5212" s="471"/>
      <c r="F5212" s="468">
        <f>IF(C5212="",0,D5200)</f>
        <v>0</v>
      </c>
      <c r="G5212" s="426">
        <f t="shared" si="554"/>
        <v>0</v>
      </c>
    </row>
    <row r="5213" spans="1:7" ht="16.5" customHeight="1" x14ac:dyDescent="0.2">
      <c r="A5213" s="578"/>
      <c r="B5213" s="418">
        <f t="shared" si="553"/>
        <v>0</v>
      </c>
      <c r="C5213" s="428"/>
      <c r="D5213" s="425"/>
      <c r="E5213" s="429"/>
      <c r="F5213" s="468">
        <f>IF(C5213="",0,D5200)</f>
        <v>0</v>
      </c>
      <c r="G5213" s="426">
        <f t="shared" si="554"/>
        <v>0</v>
      </c>
    </row>
    <row r="5214" spans="1:7" ht="16.5" customHeight="1" x14ac:dyDescent="0.2">
      <c r="A5214" s="578"/>
      <c r="B5214" s="418">
        <f t="shared" si="553"/>
        <v>0</v>
      </c>
      <c r="C5214" s="424"/>
      <c r="D5214" s="425"/>
      <c r="E5214" s="429"/>
      <c r="F5214" s="468">
        <f>IF(C5214="",0,D5200)</f>
        <v>0</v>
      </c>
      <c r="G5214" s="426">
        <f t="shared" si="554"/>
        <v>0</v>
      </c>
    </row>
    <row r="5215" spans="1:7" ht="16.5" customHeight="1" x14ac:dyDescent="0.2">
      <c r="A5215" s="169"/>
      <c r="B5215" s="156"/>
      <c r="C5215" s="160"/>
      <c r="D5215" s="156"/>
      <c r="E5215" s="157"/>
      <c r="F5215" s="166" t="s">
        <v>35</v>
      </c>
      <c r="G5215" s="431">
        <f>SUBTOTAL(9,G5205:G5214)</f>
        <v>0</v>
      </c>
    </row>
    <row r="5216" spans="1:7" ht="16.5" customHeight="1" x14ac:dyDescent="0.2">
      <c r="A5216" s="165"/>
      <c r="B5216" s="160"/>
      <c r="C5216" s="167" t="s">
        <v>821</v>
      </c>
      <c r="D5216" s="156"/>
      <c r="E5216" s="157"/>
      <c r="F5216" s="158"/>
      <c r="G5216" s="168"/>
    </row>
    <row r="5217" spans="1:7" ht="16.5" customHeight="1" x14ac:dyDescent="0.2">
      <c r="A5217" s="603" t="s">
        <v>681</v>
      </c>
      <c r="B5217" s="604"/>
      <c r="C5217" s="605" t="s">
        <v>0</v>
      </c>
      <c r="D5217" s="607" t="s">
        <v>32</v>
      </c>
      <c r="E5217" s="607" t="s">
        <v>1715</v>
      </c>
      <c r="F5217" s="609" t="s">
        <v>1054</v>
      </c>
      <c r="G5217" s="611" t="s">
        <v>34</v>
      </c>
    </row>
    <row r="5218" spans="1:7" ht="16.5" customHeight="1" x14ac:dyDescent="0.2">
      <c r="A5218" s="163" t="s">
        <v>682</v>
      </c>
      <c r="B5218" s="164" t="s">
        <v>683</v>
      </c>
      <c r="C5218" s="606"/>
      <c r="D5218" s="608"/>
      <c r="E5218" s="608"/>
      <c r="F5218" s="610"/>
      <c r="G5218" s="612"/>
    </row>
    <row r="5219" spans="1:7" ht="16.5" customHeight="1" x14ac:dyDescent="0.2">
      <c r="A5219" s="423" t="s">
        <v>1822</v>
      </c>
      <c r="B5219" s="418" t="str">
        <f t="shared" ref="B5219:B5225" si="555">IF(A5219=0,0,VLOOKUP(A5219,Tabla_Indices,2,FALSE))</f>
        <v>Oficial Especializado</v>
      </c>
      <c r="C5219" s="427" t="s">
        <v>1723</v>
      </c>
      <c r="D5219" s="425"/>
      <c r="E5219" s="429"/>
      <c r="F5219" s="419">
        <f>D5200</f>
        <v>0</v>
      </c>
      <c r="G5219" s="432">
        <f>IF(F5219=0,0,ROUND(D5219*E5219/F5219,2))</f>
        <v>0</v>
      </c>
    </row>
    <row r="5220" spans="1:7" ht="16.5" customHeight="1" x14ac:dyDescent="0.2">
      <c r="A5220" s="423" t="s">
        <v>1823</v>
      </c>
      <c r="B5220" s="418" t="str">
        <f t="shared" si="555"/>
        <v xml:space="preserve">Oficial </v>
      </c>
      <c r="C5220" s="424" t="s">
        <v>1724</v>
      </c>
      <c r="D5220" s="425"/>
      <c r="E5220" s="429"/>
      <c r="F5220" s="419">
        <f>D5200</f>
        <v>0</v>
      </c>
      <c r="G5220" s="432">
        <f t="shared" ref="G5220:G5225" si="556">IF(F5220=0,0,ROUND(D5220*E5220/F5220,2))</f>
        <v>0</v>
      </c>
    </row>
    <row r="5221" spans="1:7" ht="16.5" customHeight="1" x14ac:dyDescent="0.2">
      <c r="A5221" s="423" t="s">
        <v>1824</v>
      </c>
      <c r="B5221" s="418" t="str">
        <f t="shared" si="555"/>
        <v>Ayudante</v>
      </c>
      <c r="C5221" s="424" t="s">
        <v>1725</v>
      </c>
      <c r="D5221" s="425"/>
      <c r="E5221" s="429"/>
      <c r="F5221" s="419">
        <f>D5200</f>
        <v>0</v>
      </c>
      <c r="G5221" s="432">
        <f t="shared" si="556"/>
        <v>0</v>
      </c>
    </row>
    <row r="5222" spans="1:7" ht="16.5" customHeight="1" x14ac:dyDescent="0.2">
      <c r="A5222" s="423" t="s">
        <v>1824</v>
      </c>
      <c r="B5222" s="418" t="str">
        <f t="shared" si="555"/>
        <v>Ayudante</v>
      </c>
      <c r="C5222" s="424" t="s">
        <v>825</v>
      </c>
      <c r="D5222" s="425"/>
      <c r="E5222" s="429"/>
      <c r="F5222" s="419">
        <f>D5200</f>
        <v>0</v>
      </c>
      <c r="G5222" s="432">
        <f t="shared" si="556"/>
        <v>0</v>
      </c>
    </row>
    <row r="5223" spans="1:7" ht="16.5" customHeight="1" x14ac:dyDescent="0.2">
      <c r="A5223" s="423"/>
      <c r="B5223" s="418">
        <f t="shared" si="555"/>
        <v>0</v>
      </c>
      <c r="C5223" s="424"/>
      <c r="D5223" s="425"/>
      <c r="E5223" s="429"/>
      <c r="F5223" s="419"/>
      <c r="G5223" s="432">
        <f t="shared" si="556"/>
        <v>0</v>
      </c>
    </row>
    <row r="5224" spans="1:7" ht="16.5" customHeight="1" x14ac:dyDescent="0.2">
      <c r="A5224" s="423" t="s">
        <v>1825</v>
      </c>
      <c r="B5224" s="418" t="str">
        <f t="shared" si="555"/>
        <v>Sereno</v>
      </c>
      <c r="C5224" s="424" t="s">
        <v>1726</v>
      </c>
      <c r="D5224" s="433"/>
      <c r="E5224" s="571"/>
      <c r="F5224" s="419">
        <f>D5200</f>
        <v>0</v>
      </c>
      <c r="G5224" s="432">
        <f t="shared" si="556"/>
        <v>0</v>
      </c>
    </row>
    <row r="5225" spans="1:7" ht="16.5" customHeight="1" x14ac:dyDescent="0.2">
      <c r="A5225" s="423"/>
      <c r="B5225" s="418">
        <f t="shared" si="555"/>
        <v>0</v>
      </c>
      <c r="C5225" s="418"/>
      <c r="D5225" s="469"/>
      <c r="E5225" s="419"/>
      <c r="F5225" s="419">
        <f>D5200</f>
        <v>0</v>
      </c>
      <c r="G5225" s="432">
        <f t="shared" si="556"/>
        <v>0</v>
      </c>
    </row>
    <row r="5226" spans="1:7" ht="16.5" customHeight="1" x14ac:dyDescent="0.2">
      <c r="A5226" s="169"/>
      <c r="B5226" s="156"/>
      <c r="C5226" s="160"/>
      <c r="D5226" s="156"/>
      <c r="E5226" s="157"/>
      <c r="F5226" s="166" t="s">
        <v>36</v>
      </c>
      <c r="G5226" s="434">
        <f>SUBTOTAL(9,G5219:G5225)</f>
        <v>0</v>
      </c>
    </row>
    <row r="5227" spans="1:7" ht="16.5" customHeight="1" x14ac:dyDescent="0.2">
      <c r="A5227" s="165"/>
      <c r="B5227" s="160"/>
      <c r="C5227" s="167" t="s">
        <v>1705</v>
      </c>
      <c r="D5227" s="156"/>
      <c r="E5227" s="157"/>
      <c r="F5227" s="158"/>
      <c r="G5227" s="168"/>
    </row>
    <row r="5228" spans="1:7" ht="16.5" customHeight="1" x14ac:dyDescent="0.2">
      <c r="A5228" s="603" t="s">
        <v>681</v>
      </c>
      <c r="B5228" s="604"/>
      <c r="C5228" s="605" t="s">
        <v>0</v>
      </c>
      <c r="D5228" s="605" t="s">
        <v>31</v>
      </c>
      <c r="E5228" s="607" t="s">
        <v>32</v>
      </c>
      <c r="F5228" s="609" t="s">
        <v>33</v>
      </c>
      <c r="G5228" s="611" t="s">
        <v>34</v>
      </c>
    </row>
    <row r="5229" spans="1:7" ht="16.5" customHeight="1" x14ac:dyDescent="0.2">
      <c r="A5229" s="163" t="s">
        <v>682</v>
      </c>
      <c r="B5229" s="164" t="s">
        <v>683</v>
      </c>
      <c r="C5229" s="606"/>
      <c r="D5229" s="606"/>
      <c r="E5229" s="608"/>
      <c r="F5229" s="610"/>
      <c r="G5229" s="612"/>
    </row>
    <row r="5230" spans="1:7" ht="16.5" customHeight="1" x14ac:dyDescent="0.2">
      <c r="A5230" s="423"/>
      <c r="B5230" s="418">
        <f t="shared" ref="B5230:B5240" si="557">IF(A5230=0,0,VLOOKUP(A5230,Tabla_Indices,2,FALSE))</f>
        <v>0</v>
      </c>
      <c r="C5230" s="424"/>
      <c r="D5230" s="425"/>
      <c r="E5230" s="429"/>
      <c r="F5230" s="430"/>
      <c r="G5230" s="432">
        <f>ROUND(E5230*F5230,2)</f>
        <v>0</v>
      </c>
    </row>
    <row r="5231" spans="1:7" ht="16.5" customHeight="1" x14ac:dyDescent="0.2">
      <c r="A5231" s="423"/>
      <c r="B5231" s="418">
        <f t="shared" si="557"/>
        <v>0</v>
      </c>
      <c r="C5231" s="424"/>
      <c r="D5231" s="425"/>
      <c r="E5231" s="429"/>
      <c r="F5231" s="430"/>
      <c r="G5231" s="432">
        <f t="shared" ref="G5231:G5240" si="558">ROUND(E5231*F5231,2)</f>
        <v>0</v>
      </c>
    </row>
    <row r="5232" spans="1:7" ht="16.5" customHeight="1" x14ac:dyDescent="0.2">
      <c r="A5232" s="423"/>
      <c r="B5232" s="418">
        <f t="shared" si="557"/>
        <v>0</v>
      </c>
      <c r="C5232" s="424"/>
      <c r="D5232" s="425"/>
      <c r="E5232" s="429"/>
      <c r="F5232" s="430"/>
      <c r="G5232" s="432">
        <f t="shared" si="558"/>
        <v>0</v>
      </c>
    </row>
    <row r="5233" spans="1:7" ht="16.5" customHeight="1" x14ac:dyDescent="0.2">
      <c r="A5233" s="423"/>
      <c r="B5233" s="418">
        <f t="shared" si="557"/>
        <v>0</v>
      </c>
      <c r="C5233" s="424"/>
      <c r="D5233" s="425"/>
      <c r="E5233" s="429"/>
      <c r="F5233" s="430"/>
      <c r="G5233" s="432">
        <f t="shared" si="558"/>
        <v>0</v>
      </c>
    </row>
    <row r="5234" spans="1:7" ht="16.5" customHeight="1" x14ac:dyDescent="0.2">
      <c r="A5234" s="423"/>
      <c r="B5234" s="418">
        <f t="shared" si="557"/>
        <v>0</v>
      </c>
      <c r="C5234" s="424"/>
      <c r="D5234" s="425"/>
      <c r="E5234" s="429"/>
      <c r="F5234" s="430"/>
      <c r="G5234" s="432">
        <f t="shared" si="558"/>
        <v>0</v>
      </c>
    </row>
    <row r="5235" spans="1:7" ht="16.5" customHeight="1" x14ac:dyDescent="0.2">
      <c r="A5235" s="423"/>
      <c r="B5235" s="418">
        <f t="shared" si="557"/>
        <v>0</v>
      </c>
      <c r="C5235" s="424"/>
      <c r="D5235" s="425"/>
      <c r="E5235" s="435"/>
      <c r="F5235" s="430"/>
      <c r="G5235" s="432">
        <f t="shared" si="558"/>
        <v>0</v>
      </c>
    </row>
    <row r="5236" spans="1:7" ht="16.5" customHeight="1" x14ac:dyDescent="0.2">
      <c r="A5236" s="423"/>
      <c r="B5236" s="418">
        <f t="shared" si="557"/>
        <v>0</v>
      </c>
      <c r="C5236" s="424"/>
      <c r="D5236" s="425"/>
      <c r="E5236" s="429"/>
      <c r="F5236" s="430"/>
      <c r="G5236" s="432">
        <f t="shared" si="558"/>
        <v>0</v>
      </c>
    </row>
    <row r="5237" spans="1:7" ht="16.5" customHeight="1" x14ac:dyDescent="0.2">
      <c r="A5237" s="423"/>
      <c r="B5237" s="418">
        <f t="shared" si="557"/>
        <v>0</v>
      </c>
      <c r="C5237" s="424"/>
      <c r="D5237" s="425"/>
      <c r="E5237" s="429"/>
      <c r="F5237" s="430"/>
      <c r="G5237" s="432">
        <f t="shared" si="558"/>
        <v>0</v>
      </c>
    </row>
    <row r="5238" spans="1:7" ht="16.5" customHeight="1" x14ac:dyDescent="0.2">
      <c r="A5238" s="423"/>
      <c r="B5238" s="418">
        <f t="shared" si="557"/>
        <v>0</v>
      </c>
      <c r="C5238" s="424"/>
      <c r="D5238" s="425"/>
      <c r="E5238" s="429"/>
      <c r="F5238" s="430"/>
      <c r="G5238" s="432">
        <f t="shared" si="558"/>
        <v>0</v>
      </c>
    </row>
    <row r="5239" spans="1:7" ht="16.5" customHeight="1" x14ac:dyDescent="0.2">
      <c r="A5239" s="423"/>
      <c r="B5239" s="418">
        <f t="shared" si="557"/>
        <v>0</v>
      </c>
      <c r="C5239" s="424"/>
      <c r="D5239" s="425"/>
      <c r="E5239" s="429"/>
      <c r="F5239" s="430"/>
      <c r="G5239" s="432">
        <f t="shared" si="558"/>
        <v>0</v>
      </c>
    </row>
    <row r="5240" spans="1:7" ht="16.5" customHeight="1" x14ac:dyDescent="0.2">
      <c r="A5240" s="423"/>
      <c r="B5240" s="418">
        <f t="shared" si="557"/>
        <v>0</v>
      </c>
      <c r="C5240" s="424"/>
      <c r="D5240" s="425"/>
      <c r="E5240" s="429"/>
      <c r="F5240" s="430"/>
      <c r="G5240" s="432">
        <f t="shared" si="558"/>
        <v>0</v>
      </c>
    </row>
    <row r="5241" spans="1:7" ht="16.5" customHeight="1" x14ac:dyDescent="0.2">
      <c r="A5241" s="165"/>
      <c r="B5241" s="160"/>
      <c r="C5241" s="160"/>
      <c r="D5241" s="156"/>
      <c r="E5241" s="157"/>
      <c r="F5241" s="166" t="s">
        <v>37</v>
      </c>
      <c r="G5241" s="436">
        <f>SUBTOTAL(9,G5230:G5240)</f>
        <v>0</v>
      </c>
    </row>
    <row r="5242" spans="1:7" ht="16.5" customHeight="1" x14ac:dyDescent="0.2">
      <c r="A5242" s="165"/>
      <c r="B5242" s="160"/>
      <c r="C5242" s="167" t="s">
        <v>1706</v>
      </c>
      <c r="D5242" s="156"/>
      <c r="E5242" s="157"/>
      <c r="F5242" s="158"/>
      <c r="G5242" s="168"/>
    </row>
    <row r="5243" spans="1:7" ht="16.5" customHeight="1" x14ac:dyDescent="0.2">
      <c r="A5243" s="603" t="s">
        <v>681</v>
      </c>
      <c r="B5243" s="604"/>
      <c r="C5243" s="605" t="s">
        <v>0</v>
      </c>
      <c r="D5243" s="605" t="s">
        <v>31</v>
      </c>
      <c r="E5243" s="607" t="s">
        <v>32</v>
      </c>
      <c r="F5243" s="609" t="s">
        <v>33</v>
      </c>
      <c r="G5243" s="611" t="s">
        <v>34</v>
      </c>
    </row>
    <row r="5244" spans="1:7" ht="16.5" customHeight="1" x14ac:dyDescent="0.2">
      <c r="A5244" s="163" t="s">
        <v>682</v>
      </c>
      <c r="B5244" s="164" t="s">
        <v>683</v>
      </c>
      <c r="C5244" s="606"/>
      <c r="D5244" s="606"/>
      <c r="E5244" s="608"/>
      <c r="F5244" s="610"/>
      <c r="G5244" s="612"/>
    </row>
    <row r="5245" spans="1:7" ht="16.5" customHeight="1" x14ac:dyDescent="0.2">
      <c r="A5245" s="423"/>
      <c r="B5245" s="418">
        <f>IF(A5245=0,0,VLOOKUP(A5245,Tabla_Indices,2,FALSE))</f>
        <v>0</v>
      </c>
      <c r="C5245" s="424"/>
      <c r="D5245" s="425"/>
      <c r="E5245" s="429"/>
      <c r="F5245" s="430"/>
      <c r="G5245" s="432">
        <f>ROUND(E5245*F5245,2)</f>
        <v>0</v>
      </c>
    </row>
    <row r="5246" spans="1:7" ht="16.5" customHeight="1" x14ac:dyDescent="0.2">
      <c r="A5246" s="423"/>
      <c r="B5246" s="418">
        <f>IF(A5246=0,0,VLOOKUP(A5246,Tabla_Indices,2,FALSE))</f>
        <v>0</v>
      </c>
      <c r="C5246" s="424"/>
      <c r="D5246" s="425"/>
      <c r="E5246" s="435"/>
      <c r="F5246" s="430"/>
      <c r="G5246" s="432">
        <f t="shared" ref="G5246" si="559">ROUND(E5246*F5246,2)</f>
        <v>0</v>
      </c>
    </row>
    <row r="5247" spans="1:7" ht="16.5" customHeight="1" x14ac:dyDescent="0.2">
      <c r="A5247" s="165"/>
      <c r="B5247" s="160"/>
      <c r="C5247" s="160"/>
      <c r="D5247" s="156"/>
      <c r="E5247" s="157"/>
      <c r="F5247" s="166" t="s">
        <v>1707</v>
      </c>
      <c r="G5247" s="436">
        <f>SUBTOTAL(9,G5245:G5246)</f>
        <v>0</v>
      </c>
    </row>
    <row r="5248" spans="1:7" ht="16.5" customHeight="1" thickBot="1" x14ac:dyDescent="0.25">
      <c r="A5248" s="170"/>
      <c r="B5248" s="171"/>
      <c r="C5248" s="172"/>
      <c r="D5248" s="171"/>
      <c r="E5248" s="173"/>
      <c r="F5248" s="174"/>
      <c r="G5248" s="175"/>
    </row>
    <row r="5249" spans="1:7" ht="16.5" customHeight="1" thickBot="1" x14ac:dyDescent="0.25">
      <c r="A5249" s="202">
        <f>B5182</f>
        <v>70</v>
      </c>
      <c r="B5249" s="201">
        <f>C5182</f>
        <v>0</v>
      </c>
      <c r="C5249" s="225"/>
      <c r="D5249" s="225" t="s">
        <v>38</v>
      </c>
      <c r="E5249" s="226"/>
      <c r="F5249" s="437" t="str">
        <f>CONCATENATE("$/",G5182)</f>
        <v>$/0</v>
      </c>
      <c r="G5249" s="438">
        <f>SUBTOTAL(9,G5205:G5248)</f>
        <v>0</v>
      </c>
    </row>
    <row r="5250" spans="1:7" ht="16.5" customHeight="1" thickTop="1" thickBot="1" x14ac:dyDescent="0.25"/>
    <row r="5251" spans="1:7" ht="16.5" customHeight="1" thickTop="1" x14ac:dyDescent="0.2">
      <c r="A5251" s="613" t="s">
        <v>40</v>
      </c>
      <c r="B5251" s="614"/>
      <c r="C5251" s="614"/>
      <c r="D5251" s="614"/>
      <c r="E5251" s="614"/>
      <c r="F5251" s="614"/>
      <c r="G5251" s="615"/>
    </row>
    <row r="5252" spans="1:7" ht="16.5" customHeight="1" x14ac:dyDescent="0.2">
      <c r="A5252" s="146" t="s">
        <v>819</v>
      </c>
      <c r="B5252" s="147" t="str">
        <f>Comitente</f>
        <v>DIRECCIÓN PROVINCIAL DE VIALIDAD</v>
      </c>
      <c r="C5252" s="148"/>
      <c r="D5252" s="223"/>
      <c r="E5252" s="223"/>
      <c r="F5252" s="150"/>
      <c r="G5252" s="151"/>
    </row>
    <row r="5253" spans="1:7" ht="16.5" customHeight="1" x14ac:dyDescent="0.2">
      <c r="A5253" s="146" t="s">
        <v>820</v>
      </c>
      <c r="B5253" s="147">
        <f>Contratista</f>
        <v>0</v>
      </c>
      <c r="C5253" s="152"/>
      <c r="D5253" s="152"/>
      <c r="E5253" s="152"/>
      <c r="F5253" s="147"/>
      <c r="G5253" s="153"/>
    </row>
    <row r="5254" spans="1:7" ht="16.5" customHeight="1" x14ac:dyDescent="0.2">
      <c r="A5254" s="146" t="s">
        <v>28</v>
      </c>
      <c r="B5254" s="147">
        <f>Obra</f>
        <v>0</v>
      </c>
      <c r="C5254" s="152"/>
      <c r="D5254" s="152"/>
      <c r="E5254" s="152"/>
      <c r="F5254" s="147" t="s">
        <v>41</v>
      </c>
      <c r="G5254" s="153">
        <f>Fecha_Base</f>
        <v>0</v>
      </c>
    </row>
    <row r="5255" spans="1:7" ht="16.5" customHeight="1" x14ac:dyDescent="0.2">
      <c r="A5255" s="154" t="s">
        <v>818</v>
      </c>
      <c r="B5255" s="155">
        <f>Ubicación</f>
        <v>0</v>
      </c>
      <c r="C5255" s="155"/>
      <c r="D5255" s="156"/>
      <c r="E5255" s="157"/>
      <c r="F5255" s="158"/>
      <c r="G5255" s="159"/>
    </row>
    <row r="5256" spans="1:7" ht="16.5" customHeight="1" x14ac:dyDescent="0.2">
      <c r="A5256" s="154" t="s">
        <v>42</v>
      </c>
      <c r="B5256" s="470"/>
      <c r="C5256" s="160" t="str">
        <f>IF(B5256="","",VLOOKUP(B5256,Tabla_CyP,2,FALSE))</f>
        <v/>
      </c>
      <c r="E5256" s="157"/>
      <c r="F5256" s="158"/>
      <c r="G5256" s="159"/>
    </row>
    <row r="5257" spans="1:7" ht="16.5" customHeight="1" x14ac:dyDescent="0.2">
      <c r="A5257" s="154" t="s">
        <v>29</v>
      </c>
      <c r="B5257" s="570">
        <v>71</v>
      </c>
      <c r="C5257" s="160">
        <f>IF(B5257=0,"",VLOOKUP(B5257,Tabla_CyP,2,FALSE))</f>
        <v>0</v>
      </c>
      <c r="D5257" s="156"/>
      <c r="E5257" s="157"/>
      <c r="F5257" s="155" t="s">
        <v>30</v>
      </c>
      <c r="G5257" s="161">
        <f>IF(B5257=0,"",VLOOKUP(B5257,Tabla_CyP,4,FALSE))</f>
        <v>0</v>
      </c>
    </row>
    <row r="5258" spans="1:7" ht="16.5" customHeight="1" x14ac:dyDescent="0.2">
      <c r="A5258" s="154"/>
      <c r="B5258" s="155"/>
      <c r="C5258" s="160"/>
      <c r="D5258" s="156"/>
      <c r="E5258" s="157"/>
      <c r="F5258" s="160"/>
      <c r="G5258" s="162"/>
    </row>
    <row r="5259" spans="1:7" ht="16.5" customHeight="1" x14ac:dyDescent="0.2">
      <c r="A5259" s="412"/>
      <c r="B5259" s="149"/>
      <c r="C5259" s="413" t="s">
        <v>1695</v>
      </c>
      <c r="D5259" s="149"/>
      <c r="E5259" s="149"/>
      <c r="F5259" s="149"/>
      <c r="G5259" s="414"/>
    </row>
    <row r="5260" spans="1:7" ht="16.5" customHeight="1" x14ac:dyDescent="0.2">
      <c r="A5260" s="154"/>
      <c r="B5260" s="215"/>
      <c r="C5260" s="160"/>
      <c r="D5260" s="156"/>
      <c r="E5260" s="157"/>
      <c r="F5260" s="155"/>
      <c r="G5260" s="161"/>
    </row>
    <row r="5261" spans="1:7" ht="16.5" customHeight="1" x14ac:dyDescent="0.2">
      <c r="A5261" s="154"/>
      <c r="B5261" s="215"/>
      <c r="C5261" s="415" t="s">
        <v>1696</v>
      </c>
      <c r="D5261" s="416" t="s">
        <v>32</v>
      </c>
      <c r="E5261" s="416" t="s">
        <v>1697</v>
      </c>
      <c r="F5261" s="416" t="s">
        <v>1698</v>
      </c>
      <c r="G5261" s="417" t="s">
        <v>1699</v>
      </c>
    </row>
    <row r="5262" spans="1:7" ht="16.5" customHeight="1" x14ac:dyDescent="0.2">
      <c r="A5262" s="154"/>
      <c r="B5262" s="215"/>
      <c r="C5262" s="424"/>
      <c r="D5262" s="429"/>
      <c r="E5262" s="467"/>
      <c r="F5262" s="430"/>
      <c r="G5262" s="420">
        <f>ROUND(D5262*F5262,2)</f>
        <v>0</v>
      </c>
    </row>
    <row r="5263" spans="1:7" ht="16.5" customHeight="1" x14ac:dyDescent="0.2">
      <c r="A5263" s="154"/>
      <c r="B5263" s="215"/>
      <c r="C5263" s="424"/>
      <c r="D5263" s="429"/>
      <c r="E5263" s="467"/>
      <c r="F5263" s="430"/>
      <c r="G5263" s="420">
        <f>ROUND(D5263*F5263,2)</f>
        <v>0</v>
      </c>
    </row>
    <row r="5264" spans="1:7" ht="16.5" customHeight="1" x14ac:dyDescent="0.2">
      <c r="A5264" s="154"/>
      <c r="B5264" s="215"/>
      <c r="C5264" s="424"/>
      <c r="D5264" s="429"/>
      <c r="E5264" s="467"/>
      <c r="F5264" s="430"/>
      <c r="G5264" s="420">
        <f>ROUND(D5264*F5264,2)</f>
        <v>0</v>
      </c>
    </row>
    <row r="5265" spans="1:7" ht="16.5" customHeight="1" x14ac:dyDescent="0.2">
      <c r="A5265" s="154"/>
      <c r="B5265" s="215"/>
      <c r="C5265" s="424"/>
      <c r="D5265" s="429"/>
      <c r="E5265" s="467"/>
      <c r="F5265" s="430"/>
      <c r="G5265" s="420">
        <f>ROUND(D5265*F5265,2)</f>
        <v>0</v>
      </c>
    </row>
    <row r="5266" spans="1:7" ht="16.5" customHeight="1" x14ac:dyDescent="0.2">
      <c r="A5266" s="154"/>
      <c r="B5266" s="215"/>
      <c r="C5266" s="424"/>
      <c r="D5266" s="429"/>
      <c r="E5266" s="467"/>
      <c r="F5266" s="430"/>
      <c r="G5266" s="420">
        <f t="shared" ref="G5266:G5271" si="560">ROUND(D5266*F5266,2)</f>
        <v>0</v>
      </c>
    </row>
    <row r="5267" spans="1:7" ht="16.5" customHeight="1" x14ac:dyDescent="0.2">
      <c r="A5267" s="154"/>
      <c r="B5267" s="215"/>
      <c r="C5267" s="424"/>
      <c r="D5267" s="429"/>
      <c r="E5267" s="467"/>
      <c r="F5267" s="430"/>
      <c r="G5267" s="420">
        <f t="shared" si="560"/>
        <v>0</v>
      </c>
    </row>
    <row r="5268" spans="1:7" ht="16.5" customHeight="1" x14ac:dyDescent="0.2">
      <c r="A5268" s="154"/>
      <c r="B5268" s="215"/>
      <c r="C5268" s="424"/>
      <c r="D5268" s="429"/>
      <c r="E5268" s="467"/>
      <c r="F5268" s="430"/>
      <c r="G5268" s="420">
        <f t="shared" si="560"/>
        <v>0</v>
      </c>
    </row>
    <row r="5269" spans="1:7" ht="16.5" customHeight="1" x14ac:dyDescent="0.2">
      <c r="A5269" s="154"/>
      <c r="B5269" s="215"/>
      <c r="C5269" s="424"/>
      <c r="D5269" s="429"/>
      <c r="E5269" s="467"/>
      <c r="F5269" s="430"/>
      <c r="G5269" s="420">
        <f t="shared" si="560"/>
        <v>0</v>
      </c>
    </row>
    <row r="5270" spans="1:7" ht="16.5" customHeight="1" x14ac:dyDescent="0.2">
      <c r="A5270" s="154"/>
      <c r="B5270" s="215"/>
      <c r="C5270" s="424"/>
      <c r="D5270" s="429"/>
      <c r="E5270" s="467"/>
      <c r="F5270" s="430"/>
      <c r="G5270" s="420">
        <f t="shared" si="560"/>
        <v>0</v>
      </c>
    </row>
    <row r="5271" spans="1:7" ht="16.5" customHeight="1" x14ac:dyDescent="0.2">
      <c r="A5271" s="154"/>
      <c r="B5271" s="215"/>
      <c r="C5271" s="424"/>
      <c r="D5271" s="429"/>
      <c r="E5271" s="467"/>
      <c r="F5271" s="430"/>
      <c r="G5271" s="420">
        <f t="shared" si="560"/>
        <v>0</v>
      </c>
    </row>
    <row r="5272" spans="1:7" ht="16.5" customHeight="1" thickBot="1" x14ac:dyDescent="0.25">
      <c r="A5272" s="154"/>
      <c r="B5272" s="215"/>
      <c r="C5272" s="160"/>
      <c r="E5272" s="222"/>
      <c r="F5272" s="155"/>
      <c r="G5272" s="161"/>
    </row>
    <row r="5273" spans="1:7" ht="16.5" customHeight="1" thickBot="1" x14ac:dyDescent="0.25">
      <c r="A5273" s="154"/>
      <c r="C5273" s="421" t="s">
        <v>1700</v>
      </c>
      <c r="E5273" s="222">
        <f>SUMPRODUCT(D5262:D5271,E5262:E5271)</f>
        <v>0</v>
      </c>
      <c r="F5273" s="155" t="s">
        <v>1701</v>
      </c>
      <c r="G5273" s="422">
        <f>SUM(G5262:G5271)</f>
        <v>0</v>
      </c>
    </row>
    <row r="5274" spans="1:7" ht="16.5" customHeight="1" x14ac:dyDescent="0.2">
      <c r="A5274" s="154"/>
      <c r="B5274" s="215"/>
      <c r="C5274" s="421"/>
      <c r="D5274" s="222"/>
      <c r="E5274" s="157"/>
      <c r="F5274" s="155"/>
      <c r="G5274" s="224"/>
    </row>
    <row r="5275" spans="1:7" ht="16.5" customHeight="1" x14ac:dyDescent="0.2">
      <c r="A5275" s="154"/>
      <c r="B5275" s="215"/>
      <c r="C5275" s="155" t="s">
        <v>1702</v>
      </c>
      <c r="D5275" s="425"/>
      <c r="E5275" s="559" t="str">
        <f>CONCATENATE(G5257,"/día")</f>
        <v>0/día</v>
      </c>
      <c r="F5275" s="155"/>
      <c r="G5275" s="161"/>
    </row>
    <row r="5276" spans="1:7" ht="16.5" customHeight="1" x14ac:dyDescent="0.2">
      <c r="A5276" s="154"/>
      <c r="B5276" s="215"/>
      <c r="C5276" s="160"/>
      <c r="D5276" s="156"/>
      <c r="E5276" s="157"/>
      <c r="F5276" s="155"/>
      <c r="G5276" s="161"/>
    </row>
    <row r="5277" spans="1:7" ht="16.5" customHeight="1" x14ac:dyDescent="0.2">
      <c r="A5277" s="603" t="s">
        <v>681</v>
      </c>
      <c r="B5277" s="604"/>
      <c r="C5277" s="605" t="s">
        <v>0</v>
      </c>
      <c r="D5277" s="607" t="s">
        <v>1703</v>
      </c>
      <c r="E5277" s="607" t="s">
        <v>1715</v>
      </c>
      <c r="F5277" s="609" t="s">
        <v>1054</v>
      </c>
      <c r="G5277" s="611" t="s">
        <v>34</v>
      </c>
    </row>
    <row r="5278" spans="1:7" ht="16.5" customHeight="1" x14ac:dyDescent="0.2">
      <c r="A5278" s="163" t="s">
        <v>682</v>
      </c>
      <c r="B5278" s="164" t="s">
        <v>683</v>
      </c>
      <c r="C5278" s="606"/>
      <c r="D5278" s="608"/>
      <c r="E5278" s="608"/>
      <c r="F5278" s="610"/>
      <c r="G5278" s="612"/>
    </row>
    <row r="5279" spans="1:7" ht="16.5" customHeight="1" x14ac:dyDescent="0.2">
      <c r="A5279" s="165"/>
      <c r="B5279" s="160"/>
      <c r="C5279" s="167" t="s">
        <v>1704</v>
      </c>
      <c r="D5279" s="157"/>
      <c r="E5279" s="157"/>
      <c r="F5279" s="160"/>
      <c r="G5279" s="168"/>
    </row>
    <row r="5280" spans="1:7" ht="16.5" customHeight="1" x14ac:dyDescent="0.2">
      <c r="A5280" s="578" t="s">
        <v>1806</v>
      </c>
      <c r="B5280" s="418" t="str">
        <f t="shared" ref="B5280:B5289" si="561">IF(A5280=0,0,VLOOKUP(A5280,Tabla_Indices,2,FALSE))</f>
        <v>Equipo - Amortización de equipo</v>
      </c>
      <c r="C5280" s="424" t="s">
        <v>1821</v>
      </c>
      <c r="D5280" s="579">
        <f>C_Amortización_Equipo</f>
        <v>0</v>
      </c>
      <c r="E5280" s="472"/>
      <c r="F5280" s="468">
        <f>IF(C5280="",0,D5275)</f>
        <v>0</v>
      </c>
      <c r="G5280" s="426">
        <f>IF(F5280=0,0,ROUND(E5280/F5280,2))</f>
        <v>0</v>
      </c>
    </row>
    <row r="5281" spans="1:7" ht="16.5" customHeight="1" x14ac:dyDescent="0.2">
      <c r="A5281" s="578" t="s">
        <v>1806</v>
      </c>
      <c r="B5281" s="418" t="str">
        <f t="shared" si="561"/>
        <v>Equipo - Amortización de equipo</v>
      </c>
      <c r="C5281" s="424" t="s">
        <v>1811</v>
      </c>
      <c r="D5281" s="579">
        <f>C_Interés_Equipo</f>
        <v>0</v>
      </c>
      <c r="E5281" s="472"/>
      <c r="F5281" s="468">
        <f>IF(C5281="",0,D5275)</f>
        <v>0</v>
      </c>
      <c r="G5281" s="426">
        <f t="shared" ref="G5281:G5289" si="562">IF(F5281=0,0,ROUND(E5281/F5281,2))</f>
        <v>0</v>
      </c>
    </row>
    <row r="5282" spans="1:7" ht="16.5" customHeight="1" x14ac:dyDescent="0.2">
      <c r="A5282" s="578" t="s">
        <v>1807</v>
      </c>
      <c r="B5282" s="418" t="str">
        <f t="shared" si="561"/>
        <v xml:space="preserve">Accesorios y repuestos para máquinas de uso especial                 </v>
      </c>
      <c r="C5282" s="428" t="s">
        <v>1721</v>
      </c>
      <c r="D5282" s="579">
        <f>C_Reparaciones_Repuestos_Equipos</f>
        <v>0</v>
      </c>
      <c r="E5282" s="472"/>
      <c r="F5282" s="468">
        <f>IF(C5282="",0,D5275)</f>
        <v>0</v>
      </c>
      <c r="G5282" s="426">
        <f t="shared" si="562"/>
        <v>0</v>
      </c>
    </row>
    <row r="5283" spans="1:7" ht="16.5" customHeight="1" x14ac:dyDescent="0.2">
      <c r="A5283" s="578" t="s">
        <v>1809</v>
      </c>
      <c r="B5283" s="418" t="str">
        <f t="shared" si="561"/>
        <v xml:space="preserve">Gas oil                                                                </v>
      </c>
      <c r="C5283" s="428" t="s">
        <v>982</v>
      </c>
      <c r="D5283" s="579">
        <f>C_Combustible_Equipos</f>
        <v>0</v>
      </c>
      <c r="E5283" s="472"/>
      <c r="F5283" s="468">
        <f>IF(C5283="",0,D5275)</f>
        <v>0</v>
      </c>
      <c r="G5283" s="426">
        <f t="shared" si="562"/>
        <v>0</v>
      </c>
    </row>
    <row r="5284" spans="1:7" ht="16.5" customHeight="1" x14ac:dyDescent="0.2">
      <c r="A5284" s="578" t="s">
        <v>1810</v>
      </c>
      <c r="B5284" s="418" t="str">
        <f t="shared" si="561"/>
        <v xml:space="preserve">Aceites lubricantes                                                    </v>
      </c>
      <c r="C5284" s="428" t="s">
        <v>1808</v>
      </c>
      <c r="D5284" s="579">
        <f>C_Lubricantes_Equipos</f>
        <v>0</v>
      </c>
      <c r="E5284" s="472"/>
      <c r="F5284" s="468">
        <f>IF(C5284="",0,D5275)</f>
        <v>0</v>
      </c>
      <c r="G5284" s="426">
        <f t="shared" si="562"/>
        <v>0</v>
      </c>
    </row>
    <row r="5285" spans="1:7" ht="16.5" customHeight="1" x14ac:dyDescent="0.2">
      <c r="A5285" s="578"/>
      <c r="B5285" s="418">
        <f t="shared" si="561"/>
        <v>0</v>
      </c>
      <c r="C5285" s="428"/>
      <c r="D5285" s="471"/>
      <c r="E5285" s="430"/>
      <c r="F5285" s="468">
        <f>IF(C5285="",0,D5275)</f>
        <v>0</v>
      </c>
      <c r="G5285" s="426">
        <f t="shared" si="562"/>
        <v>0</v>
      </c>
    </row>
    <row r="5286" spans="1:7" ht="16.5" customHeight="1" x14ac:dyDescent="0.2">
      <c r="A5286" s="578"/>
      <c r="B5286" s="418">
        <f t="shared" si="561"/>
        <v>0</v>
      </c>
      <c r="C5286" s="428"/>
      <c r="D5286" s="425"/>
      <c r="E5286" s="471"/>
      <c r="F5286" s="468">
        <f>IF(C5286="",0,D5275)</f>
        <v>0</v>
      </c>
      <c r="G5286" s="426">
        <f t="shared" si="562"/>
        <v>0</v>
      </c>
    </row>
    <row r="5287" spans="1:7" ht="16.5" customHeight="1" x14ac:dyDescent="0.2">
      <c r="A5287" s="578"/>
      <c r="B5287" s="418">
        <f t="shared" si="561"/>
        <v>0</v>
      </c>
      <c r="C5287" s="428"/>
      <c r="D5287" s="425"/>
      <c r="E5287" s="471"/>
      <c r="F5287" s="468">
        <f>IF(C5287="",0,D5275)</f>
        <v>0</v>
      </c>
      <c r="G5287" s="426">
        <f t="shared" si="562"/>
        <v>0</v>
      </c>
    </row>
    <row r="5288" spans="1:7" ht="16.5" customHeight="1" x14ac:dyDescent="0.2">
      <c r="A5288" s="578"/>
      <c r="B5288" s="418">
        <f t="shared" si="561"/>
        <v>0</v>
      </c>
      <c r="C5288" s="428"/>
      <c r="D5288" s="425"/>
      <c r="E5288" s="429"/>
      <c r="F5288" s="468">
        <f>IF(C5288="",0,D5275)</f>
        <v>0</v>
      </c>
      <c r="G5288" s="426">
        <f t="shared" si="562"/>
        <v>0</v>
      </c>
    </row>
    <row r="5289" spans="1:7" ht="16.5" customHeight="1" x14ac:dyDescent="0.2">
      <c r="A5289" s="578"/>
      <c r="B5289" s="418">
        <f t="shared" si="561"/>
        <v>0</v>
      </c>
      <c r="C5289" s="424"/>
      <c r="D5289" s="425"/>
      <c r="E5289" s="429"/>
      <c r="F5289" s="468">
        <f>IF(C5289="",0,D5275)</f>
        <v>0</v>
      </c>
      <c r="G5289" s="426">
        <f t="shared" si="562"/>
        <v>0</v>
      </c>
    </row>
    <row r="5290" spans="1:7" ht="16.5" customHeight="1" x14ac:dyDescent="0.2">
      <c r="A5290" s="169"/>
      <c r="B5290" s="156"/>
      <c r="C5290" s="160"/>
      <c r="D5290" s="156"/>
      <c r="E5290" s="157"/>
      <c r="F5290" s="166" t="s">
        <v>35</v>
      </c>
      <c r="G5290" s="431">
        <f>SUBTOTAL(9,G5280:G5289)</f>
        <v>0</v>
      </c>
    </row>
    <row r="5291" spans="1:7" ht="16.5" customHeight="1" x14ac:dyDescent="0.2">
      <c r="A5291" s="165"/>
      <c r="B5291" s="160"/>
      <c r="C5291" s="167" t="s">
        <v>821</v>
      </c>
      <c r="D5291" s="156"/>
      <c r="E5291" s="157"/>
      <c r="F5291" s="158"/>
      <c r="G5291" s="168"/>
    </row>
    <row r="5292" spans="1:7" ht="16.5" customHeight="1" x14ac:dyDescent="0.2">
      <c r="A5292" s="603" t="s">
        <v>681</v>
      </c>
      <c r="B5292" s="604"/>
      <c r="C5292" s="605" t="s">
        <v>0</v>
      </c>
      <c r="D5292" s="607" t="s">
        <v>32</v>
      </c>
      <c r="E5292" s="607" t="s">
        <v>1715</v>
      </c>
      <c r="F5292" s="609" t="s">
        <v>1054</v>
      </c>
      <c r="G5292" s="611" t="s">
        <v>34</v>
      </c>
    </row>
    <row r="5293" spans="1:7" ht="16.5" customHeight="1" x14ac:dyDescent="0.2">
      <c r="A5293" s="163" t="s">
        <v>682</v>
      </c>
      <c r="B5293" s="164" t="s">
        <v>683</v>
      </c>
      <c r="C5293" s="606"/>
      <c r="D5293" s="608"/>
      <c r="E5293" s="608"/>
      <c r="F5293" s="610"/>
      <c r="G5293" s="612"/>
    </row>
    <row r="5294" spans="1:7" ht="16.5" customHeight="1" x14ac:dyDescent="0.2">
      <c r="A5294" s="423" t="s">
        <v>1822</v>
      </c>
      <c r="B5294" s="418" t="str">
        <f t="shared" ref="B5294:B5300" si="563">IF(A5294=0,0,VLOOKUP(A5294,Tabla_Indices,2,FALSE))</f>
        <v>Oficial Especializado</v>
      </c>
      <c r="C5294" s="427" t="s">
        <v>1723</v>
      </c>
      <c r="D5294" s="425"/>
      <c r="E5294" s="429"/>
      <c r="F5294" s="419">
        <f>D5275</f>
        <v>0</v>
      </c>
      <c r="G5294" s="432">
        <f>IF(F5294=0,0,ROUND(D5294*E5294/F5294,2))</f>
        <v>0</v>
      </c>
    </row>
    <row r="5295" spans="1:7" ht="16.5" customHeight="1" x14ac:dyDescent="0.2">
      <c r="A5295" s="423" t="s">
        <v>1823</v>
      </c>
      <c r="B5295" s="418" t="str">
        <f t="shared" si="563"/>
        <v xml:space="preserve">Oficial </v>
      </c>
      <c r="C5295" s="424" t="s">
        <v>1724</v>
      </c>
      <c r="D5295" s="425"/>
      <c r="E5295" s="429"/>
      <c r="F5295" s="419">
        <f>D5275</f>
        <v>0</v>
      </c>
      <c r="G5295" s="432">
        <f t="shared" ref="G5295:G5300" si="564">IF(F5295=0,0,ROUND(D5295*E5295/F5295,2))</f>
        <v>0</v>
      </c>
    </row>
    <row r="5296" spans="1:7" ht="16.5" customHeight="1" x14ac:dyDescent="0.2">
      <c r="A5296" s="423" t="s">
        <v>1824</v>
      </c>
      <c r="B5296" s="418" t="str">
        <f t="shared" si="563"/>
        <v>Ayudante</v>
      </c>
      <c r="C5296" s="424" t="s">
        <v>1725</v>
      </c>
      <c r="D5296" s="425"/>
      <c r="E5296" s="429"/>
      <c r="F5296" s="419">
        <f>D5275</f>
        <v>0</v>
      </c>
      <c r="G5296" s="432">
        <f t="shared" si="564"/>
        <v>0</v>
      </c>
    </row>
    <row r="5297" spans="1:7" ht="16.5" customHeight="1" x14ac:dyDescent="0.2">
      <c r="A5297" s="423" t="s">
        <v>1824</v>
      </c>
      <c r="B5297" s="418" t="str">
        <f t="shared" si="563"/>
        <v>Ayudante</v>
      </c>
      <c r="C5297" s="424" t="s">
        <v>825</v>
      </c>
      <c r="D5297" s="425"/>
      <c r="E5297" s="429"/>
      <c r="F5297" s="419">
        <f>D5275</f>
        <v>0</v>
      </c>
      <c r="G5297" s="432">
        <f t="shared" si="564"/>
        <v>0</v>
      </c>
    </row>
    <row r="5298" spans="1:7" ht="16.5" customHeight="1" x14ac:dyDescent="0.2">
      <c r="A5298" s="423"/>
      <c r="B5298" s="418">
        <f t="shared" si="563"/>
        <v>0</v>
      </c>
      <c r="C5298" s="424"/>
      <c r="D5298" s="425"/>
      <c r="E5298" s="429"/>
      <c r="F5298" s="419"/>
      <c r="G5298" s="432">
        <f t="shared" si="564"/>
        <v>0</v>
      </c>
    </row>
    <row r="5299" spans="1:7" ht="16.5" customHeight="1" x14ac:dyDescent="0.2">
      <c r="A5299" s="423" t="s">
        <v>1825</v>
      </c>
      <c r="B5299" s="418" t="str">
        <f t="shared" si="563"/>
        <v>Sereno</v>
      </c>
      <c r="C5299" s="424" t="s">
        <v>1726</v>
      </c>
      <c r="D5299" s="433"/>
      <c r="E5299" s="571"/>
      <c r="F5299" s="419">
        <f>D5275</f>
        <v>0</v>
      </c>
      <c r="G5299" s="432">
        <f t="shared" si="564"/>
        <v>0</v>
      </c>
    </row>
    <row r="5300" spans="1:7" ht="16.5" customHeight="1" x14ac:dyDescent="0.2">
      <c r="A5300" s="423"/>
      <c r="B5300" s="418">
        <f t="shared" si="563"/>
        <v>0</v>
      </c>
      <c r="C5300" s="418"/>
      <c r="D5300" s="469"/>
      <c r="E5300" s="419"/>
      <c r="F5300" s="419">
        <f>D5275</f>
        <v>0</v>
      </c>
      <c r="G5300" s="432">
        <f t="shared" si="564"/>
        <v>0</v>
      </c>
    </row>
    <row r="5301" spans="1:7" ht="16.5" customHeight="1" x14ac:dyDescent="0.2">
      <c r="A5301" s="169"/>
      <c r="B5301" s="156"/>
      <c r="C5301" s="160"/>
      <c r="D5301" s="156"/>
      <c r="E5301" s="157"/>
      <c r="F5301" s="166" t="s">
        <v>36</v>
      </c>
      <c r="G5301" s="434">
        <f>SUBTOTAL(9,G5294:G5300)</f>
        <v>0</v>
      </c>
    </row>
    <row r="5302" spans="1:7" ht="16.5" customHeight="1" x14ac:dyDescent="0.2">
      <c r="A5302" s="165"/>
      <c r="B5302" s="160"/>
      <c r="C5302" s="167" t="s">
        <v>1705</v>
      </c>
      <c r="D5302" s="156"/>
      <c r="E5302" s="157"/>
      <c r="F5302" s="158"/>
      <c r="G5302" s="168"/>
    </row>
    <row r="5303" spans="1:7" ht="16.5" customHeight="1" x14ac:dyDescent="0.2">
      <c r="A5303" s="603" t="s">
        <v>681</v>
      </c>
      <c r="B5303" s="604"/>
      <c r="C5303" s="605" t="s">
        <v>0</v>
      </c>
      <c r="D5303" s="605" t="s">
        <v>31</v>
      </c>
      <c r="E5303" s="607" t="s">
        <v>32</v>
      </c>
      <c r="F5303" s="609" t="s">
        <v>33</v>
      </c>
      <c r="G5303" s="611" t="s">
        <v>34</v>
      </c>
    </row>
    <row r="5304" spans="1:7" ht="16.5" customHeight="1" x14ac:dyDescent="0.2">
      <c r="A5304" s="163" t="s">
        <v>682</v>
      </c>
      <c r="B5304" s="164" t="s">
        <v>683</v>
      </c>
      <c r="C5304" s="606"/>
      <c r="D5304" s="606"/>
      <c r="E5304" s="608"/>
      <c r="F5304" s="610"/>
      <c r="G5304" s="612"/>
    </row>
    <row r="5305" spans="1:7" ht="16.5" customHeight="1" x14ac:dyDescent="0.2">
      <c r="A5305" s="423"/>
      <c r="B5305" s="418">
        <f t="shared" ref="B5305:B5315" si="565">IF(A5305=0,0,VLOOKUP(A5305,Tabla_Indices,2,FALSE))</f>
        <v>0</v>
      </c>
      <c r="C5305" s="424"/>
      <c r="D5305" s="425"/>
      <c r="E5305" s="429"/>
      <c r="F5305" s="430"/>
      <c r="G5305" s="432">
        <f>ROUND(E5305*F5305,2)</f>
        <v>0</v>
      </c>
    </row>
    <row r="5306" spans="1:7" ht="16.5" customHeight="1" x14ac:dyDescent="0.2">
      <c r="A5306" s="423"/>
      <c r="B5306" s="418">
        <f t="shared" si="565"/>
        <v>0</v>
      </c>
      <c r="C5306" s="424"/>
      <c r="D5306" s="425"/>
      <c r="E5306" s="429"/>
      <c r="F5306" s="430"/>
      <c r="G5306" s="432">
        <f t="shared" ref="G5306:G5315" si="566">ROUND(E5306*F5306,2)</f>
        <v>0</v>
      </c>
    </row>
    <row r="5307" spans="1:7" ht="16.5" customHeight="1" x14ac:dyDescent="0.2">
      <c r="A5307" s="423"/>
      <c r="B5307" s="418">
        <f t="shared" si="565"/>
        <v>0</v>
      </c>
      <c r="C5307" s="424"/>
      <c r="D5307" s="425"/>
      <c r="E5307" s="429"/>
      <c r="F5307" s="430"/>
      <c r="G5307" s="432">
        <f t="shared" si="566"/>
        <v>0</v>
      </c>
    </row>
    <row r="5308" spans="1:7" ht="16.5" customHeight="1" x14ac:dyDescent="0.2">
      <c r="A5308" s="423"/>
      <c r="B5308" s="418">
        <f t="shared" si="565"/>
        <v>0</v>
      </c>
      <c r="C5308" s="424"/>
      <c r="D5308" s="425"/>
      <c r="E5308" s="429"/>
      <c r="F5308" s="430"/>
      <c r="G5308" s="432">
        <f t="shared" si="566"/>
        <v>0</v>
      </c>
    </row>
    <row r="5309" spans="1:7" ht="16.5" customHeight="1" x14ac:dyDescent="0.2">
      <c r="A5309" s="423"/>
      <c r="B5309" s="418">
        <f t="shared" si="565"/>
        <v>0</v>
      </c>
      <c r="C5309" s="424"/>
      <c r="D5309" s="425"/>
      <c r="E5309" s="429"/>
      <c r="F5309" s="430"/>
      <c r="G5309" s="432">
        <f t="shared" si="566"/>
        <v>0</v>
      </c>
    </row>
    <row r="5310" spans="1:7" ht="16.5" customHeight="1" x14ac:dyDescent="0.2">
      <c r="A5310" s="423"/>
      <c r="B5310" s="418">
        <f t="shared" si="565"/>
        <v>0</v>
      </c>
      <c r="C5310" s="424"/>
      <c r="D5310" s="425"/>
      <c r="E5310" s="435"/>
      <c r="F5310" s="430"/>
      <c r="G5310" s="432">
        <f t="shared" si="566"/>
        <v>0</v>
      </c>
    </row>
    <row r="5311" spans="1:7" ht="16.5" customHeight="1" x14ac:dyDescent="0.2">
      <c r="A5311" s="423"/>
      <c r="B5311" s="418">
        <f t="shared" si="565"/>
        <v>0</v>
      </c>
      <c r="C5311" s="424"/>
      <c r="D5311" s="425"/>
      <c r="E5311" s="429"/>
      <c r="F5311" s="430"/>
      <c r="G5311" s="432">
        <f t="shared" si="566"/>
        <v>0</v>
      </c>
    </row>
    <row r="5312" spans="1:7" ht="16.5" customHeight="1" x14ac:dyDescent="0.2">
      <c r="A5312" s="423"/>
      <c r="B5312" s="418">
        <f t="shared" si="565"/>
        <v>0</v>
      </c>
      <c r="C5312" s="424"/>
      <c r="D5312" s="425"/>
      <c r="E5312" s="429"/>
      <c r="F5312" s="430"/>
      <c r="G5312" s="432">
        <f t="shared" si="566"/>
        <v>0</v>
      </c>
    </row>
    <row r="5313" spans="1:7" ht="16.5" customHeight="1" x14ac:dyDescent="0.2">
      <c r="A5313" s="423"/>
      <c r="B5313" s="418">
        <f t="shared" si="565"/>
        <v>0</v>
      </c>
      <c r="C5313" s="424"/>
      <c r="D5313" s="425"/>
      <c r="E5313" s="429"/>
      <c r="F5313" s="430"/>
      <c r="G5313" s="432">
        <f t="shared" si="566"/>
        <v>0</v>
      </c>
    </row>
    <row r="5314" spans="1:7" ht="16.5" customHeight="1" x14ac:dyDescent="0.2">
      <c r="A5314" s="423"/>
      <c r="B5314" s="418">
        <f t="shared" si="565"/>
        <v>0</v>
      </c>
      <c r="C5314" s="424"/>
      <c r="D5314" s="425"/>
      <c r="E5314" s="429"/>
      <c r="F5314" s="430"/>
      <c r="G5314" s="432">
        <f t="shared" si="566"/>
        <v>0</v>
      </c>
    </row>
    <row r="5315" spans="1:7" ht="16.5" customHeight="1" x14ac:dyDescent="0.2">
      <c r="A5315" s="423"/>
      <c r="B5315" s="418">
        <f t="shared" si="565"/>
        <v>0</v>
      </c>
      <c r="C5315" s="424"/>
      <c r="D5315" s="425"/>
      <c r="E5315" s="429"/>
      <c r="F5315" s="430"/>
      <c r="G5315" s="432">
        <f t="shared" si="566"/>
        <v>0</v>
      </c>
    </row>
    <row r="5316" spans="1:7" ht="16.5" customHeight="1" x14ac:dyDescent="0.2">
      <c r="A5316" s="165"/>
      <c r="B5316" s="160"/>
      <c r="C5316" s="160"/>
      <c r="D5316" s="156"/>
      <c r="E5316" s="157"/>
      <c r="F5316" s="166" t="s">
        <v>37</v>
      </c>
      <c r="G5316" s="436">
        <f>SUBTOTAL(9,G5305:G5315)</f>
        <v>0</v>
      </c>
    </row>
    <row r="5317" spans="1:7" ht="16.5" customHeight="1" x14ac:dyDescent="0.2">
      <c r="A5317" s="165"/>
      <c r="B5317" s="160"/>
      <c r="C5317" s="167" t="s">
        <v>1706</v>
      </c>
      <c r="D5317" s="156"/>
      <c r="E5317" s="157"/>
      <c r="F5317" s="158"/>
      <c r="G5317" s="168"/>
    </row>
    <row r="5318" spans="1:7" ht="16.5" customHeight="1" x14ac:dyDescent="0.2">
      <c r="A5318" s="603" t="s">
        <v>681</v>
      </c>
      <c r="B5318" s="604"/>
      <c r="C5318" s="605" t="s">
        <v>0</v>
      </c>
      <c r="D5318" s="605" t="s">
        <v>31</v>
      </c>
      <c r="E5318" s="607" t="s">
        <v>32</v>
      </c>
      <c r="F5318" s="609" t="s">
        <v>33</v>
      </c>
      <c r="G5318" s="611" t="s">
        <v>34</v>
      </c>
    </row>
    <row r="5319" spans="1:7" ht="16.5" customHeight="1" x14ac:dyDescent="0.2">
      <c r="A5319" s="163" t="s">
        <v>682</v>
      </c>
      <c r="B5319" s="164" t="s">
        <v>683</v>
      </c>
      <c r="C5319" s="606"/>
      <c r="D5319" s="606"/>
      <c r="E5319" s="608"/>
      <c r="F5319" s="610"/>
      <c r="G5319" s="612"/>
    </row>
    <row r="5320" spans="1:7" ht="16.5" customHeight="1" x14ac:dyDescent="0.2">
      <c r="A5320" s="423"/>
      <c r="B5320" s="418">
        <f>IF(A5320=0,0,VLOOKUP(A5320,Tabla_Indices,2,FALSE))</f>
        <v>0</v>
      </c>
      <c r="C5320" s="424"/>
      <c r="D5320" s="425"/>
      <c r="E5320" s="429"/>
      <c r="F5320" s="430"/>
      <c r="G5320" s="432">
        <f>ROUND(E5320*F5320,2)</f>
        <v>0</v>
      </c>
    </row>
    <row r="5321" spans="1:7" ht="16.5" customHeight="1" x14ac:dyDescent="0.2">
      <c r="A5321" s="423"/>
      <c r="B5321" s="418">
        <f>IF(A5321=0,0,VLOOKUP(A5321,Tabla_Indices,2,FALSE))</f>
        <v>0</v>
      </c>
      <c r="C5321" s="424"/>
      <c r="D5321" s="425"/>
      <c r="E5321" s="435"/>
      <c r="F5321" s="430"/>
      <c r="G5321" s="432">
        <f t="shared" ref="G5321" si="567">ROUND(E5321*F5321,2)</f>
        <v>0</v>
      </c>
    </row>
    <row r="5322" spans="1:7" ht="16.5" customHeight="1" x14ac:dyDescent="0.2">
      <c r="A5322" s="165"/>
      <c r="B5322" s="160"/>
      <c r="C5322" s="160"/>
      <c r="D5322" s="156"/>
      <c r="E5322" s="157"/>
      <c r="F5322" s="166" t="s">
        <v>1707</v>
      </c>
      <c r="G5322" s="436">
        <f>SUBTOTAL(9,G5320:G5321)</f>
        <v>0</v>
      </c>
    </row>
    <row r="5323" spans="1:7" ht="16.5" customHeight="1" thickBot="1" x14ac:dyDescent="0.25">
      <c r="A5323" s="170"/>
      <c r="B5323" s="171"/>
      <c r="C5323" s="172"/>
      <c r="D5323" s="171"/>
      <c r="E5323" s="173"/>
      <c r="F5323" s="174"/>
      <c r="G5323" s="175"/>
    </row>
    <row r="5324" spans="1:7" ht="16.5" customHeight="1" thickBot="1" x14ac:dyDescent="0.25">
      <c r="A5324" s="202">
        <f>B5257</f>
        <v>71</v>
      </c>
      <c r="B5324" s="201">
        <f>C5257</f>
        <v>0</v>
      </c>
      <c r="C5324" s="225"/>
      <c r="D5324" s="225" t="s">
        <v>38</v>
      </c>
      <c r="E5324" s="226"/>
      <c r="F5324" s="437" t="str">
        <f>CONCATENATE("$/",G5257)</f>
        <v>$/0</v>
      </c>
      <c r="G5324" s="438">
        <f>SUBTOTAL(9,G5280:G5323)</f>
        <v>0</v>
      </c>
    </row>
    <row r="5325" spans="1:7" ht="16.5" customHeight="1" thickTop="1" thickBot="1" x14ac:dyDescent="0.25"/>
    <row r="5326" spans="1:7" ht="16.5" customHeight="1" thickTop="1" x14ac:dyDescent="0.2">
      <c r="A5326" s="613" t="s">
        <v>40</v>
      </c>
      <c r="B5326" s="614"/>
      <c r="C5326" s="614"/>
      <c r="D5326" s="614"/>
      <c r="E5326" s="614"/>
      <c r="F5326" s="614"/>
      <c r="G5326" s="615"/>
    </row>
    <row r="5327" spans="1:7" ht="16.5" customHeight="1" x14ac:dyDescent="0.2">
      <c r="A5327" s="146" t="s">
        <v>819</v>
      </c>
      <c r="B5327" s="147" t="str">
        <f>Comitente</f>
        <v>DIRECCIÓN PROVINCIAL DE VIALIDAD</v>
      </c>
      <c r="C5327" s="148"/>
      <c r="D5327" s="223"/>
      <c r="E5327" s="223"/>
      <c r="F5327" s="150"/>
      <c r="G5327" s="151"/>
    </row>
    <row r="5328" spans="1:7" ht="16.5" customHeight="1" x14ac:dyDescent="0.2">
      <c r="A5328" s="146" t="s">
        <v>820</v>
      </c>
      <c r="B5328" s="147">
        <f>Contratista</f>
        <v>0</v>
      </c>
      <c r="C5328" s="152"/>
      <c r="D5328" s="152"/>
      <c r="E5328" s="152"/>
      <c r="F5328" s="147"/>
      <c r="G5328" s="153"/>
    </row>
    <row r="5329" spans="1:7" ht="16.5" customHeight="1" x14ac:dyDescent="0.2">
      <c r="A5329" s="146" t="s">
        <v>28</v>
      </c>
      <c r="B5329" s="147">
        <f>Obra</f>
        <v>0</v>
      </c>
      <c r="C5329" s="152"/>
      <c r="D5329" s="152"/>
      <c r="E5329" s="152"/>
      <c r="F5329" s="147" t="s">
        <v>41</v>
      </c>
      <c r="G5329" s="153">
        <f>Fecha_Base</f>
        <v>0</v>
      </c>
    </row>
    <row r="5330" spans="1:7" ht="16.5" customHeight="1" x14ac:dyDescent="0.2">
      <c r="A5330" s="154" t="s">
        <v>818</v>
      </c>
      <c r="B5330" s="155">
        <f>Ubicación</f>
        <v>0</v>
      </c>
      <c r="C5330" s="155"/>
      <c r="D5330" s="156"/>
      <c r="E5330" s="157"/>
      <c r="F5330" s="158"/>
      <c r="G5330" s="159"/>
    </row>
    <row r="5331" spans="1:7" ht="16.5" customHeight="1" x14ac:dyDescent="0.2">
      <c r="A5331" s="154" t="s">
        <v>42</v>
      </c>
      <c r="B5331" s="470"/>
      <c r="C5331" s="160" t="str">
        <f>IF(B5331="","",VLOOKUP(B5331,Tabla_CyP,2,FALSE))</f>
        <v/>
      </c>
      <c r="E5331" s="157"/>
      <c r="F5331" s="158"/>
      <c r="G5331" s="159"/>
    </row>
    <row r="5332" spans="1:7" ht="16.5" customHeight="1" x14ac:dyDescent="0.2">
      <c r="A5332" s="154" t="s">
        <v>29</v>
      </c>
      <c r="B5332" s="570">
        <v>72</v>
      </c>
      <c r="C5332" s="160">
        <f>IF(B5332=0,"",VLOOKUP(B5332,Tabla_CyP,2,FALSE))</f>
        <v>0</v>
      </c>
      <c r="D5332" s="156"/>
      <c r="E5332" s="157"/>
      <c r="F5332" s="155" t="s">
        <v>30</v>
      </c>
      <c r="G5332" s="161">
        <f>IF(B5332=0,"",VLOOKUP(B5332,Tabla_CyP,4,FALSE))</f>
        <v>0</v>
      </c>
    </row>
    <row r="5333" spans="1:7" ht="16.5" customHeight="1" x14ac:dyDescent="0.2">
      <c r="A5333" s="154"/>
      <c r="B5333" s="155"/>
      <c r="C5333" s="160"/>
      <c r="D5333" s="156"/>
      <c r="E5333" s="157"/>
      <c r="F5333" s="160"/>
      <c r="G5333" s="162"/>
    </row>
    <row r="5334" spans="1:7" ht="16.5" customHeight="1" x14ac:dyDescent="0.2">
      <c r="A5334" s="412"/>
      <c r="B5334" s="149"/>
      <c r="C5334" s="413" t="s">
        <v>1695</v>
      </c>
      <c r="D5334" s="149"/>
      <c r="E5334" s="149"/>
      <c r="F5334" s="149"/>
      <c r="G5334" s="414"/>
    </row>
    <row r="5335" spans="1:7" ht="16.5" customHeight="1" x14ac:dyDescent="0.2">
      <c r="A5335" s="154"/>
      <c r="B5335" s="215"/>
      <c r="C5335" s="160"/>
      <c r="D5335" s="156"/>
      <c r="E5335" s="157"/>
      <c r="F5335" s="155"/>
      <c r="G5335" s="161"/>
    </row>
    <row r="5336" spans="1:7" ht="16.5" customHeight="1" x14ac:dyDescent="0.2">
      <c r="A5336" s="154"/>
      <c r="B5336" s="215"/>
      <c r="C5336" s="415" t="s">
        <v>1696</v>
      </c>
      <c r="D5336" s="416" t="s">
        <v>32</v>
      </c>
      <c r="E5336" s="416" t="s">
        <v>1697</v>
      </c>
      <c r="F5336" s="416" t="s">
        <v>1698</v>
      </c>
      <c r="G5336" s="417" t="s">
        <v>1699</v>
      </c>
    </row>
    <row r="5337" spans="1:7" ht="16.5" customHeight="1" x14ac:dyDescent="0.2">
      <c r="A5337" s="154"/>
      <c r="B5337" s="215"/>
      <c r="C5337" s="424"/>
      <c r="D5337" s="429"/>
      <c r="E5337" s="467"/>
      <c r="F5337" s="430"/>
      <c r="G5337" s="420">
        <f>ROUND(D5337*F5337,2)</f>
        <v>0</v>
      </c>
    </row>
    <row r="5338" spans="1:7" ht="16.5" customHeight="1" x14ac:dyDescent="0.2">
      <c r="A5338" s="154"/>
      <c r="B5338" s="215"/>
      <c r="C5338" s="424"/>
      <c r="D5338" s="429"/>
      <c r="E5338" s="467"/>
      <c r="F5338" s="430"/>
      <c r="G5338" s="420">
        <f>ROUND(D5338*F5338,2)</f>
        <v>0</v>
      </c>
    </row>
    <row r="5339" spans="1:7" ht="16.5" customHeight="1" x14ac:dyDescent="0.2">
      <c r="A5339" s="154"/>
      <c r="B5339" s="215"/>
      <c r="C5339" s="424"/>
      <c r="D5339" s="429"/>
      <c r="E5339" s="467"/>
      <c r="F5339" s="430"/>
      <c r="G5339" s="420">
        <f>ROUND(D5339*F5339,2)</f>
        <v>0</v>
      </c>
    </row>
    <row r="5340" spans="1:7" ht="16.5" customHeight="1" x14ac:dyDescent="0.2">
      <c r="A5340" s="154"/>
      <c r="B5340" s="215"/>
      <c r="C5340" s="424"/>
      <c r="D5340" s="429"/>
      <c r="E5340" s="467"/>
      <c r="F5340" s="430"/>
      <c r="G5340" s="420">
        <f>ROUND(D5340*F5340,2)</f>
        <v>0</v>
      </c>
    </row>
    <row r="5341" spans="1:7" ht="16.5" customHeight="1" x14ac:dyDescent="0.2">
      <c r="A5341" s="154"/>
      <c r="B5341" s="215"/>
      <c r="C5341" s="424"/>
      <c r="D5341" s="429"/>
      <c r="E5341" s="467"/>
      <c r="F5341" s="430"/>
      <c r="G5341" s="420">
        <f t="shared" ref="G5341:G5346" si="568">ROUND(D5341*F5341,2)</f>
        <v>0</v>
      </c>
    </row>
    <row r="5342" spans="1:7" ht="16.5" customHeight="1" x14ac:dyDescent="0.2">
      <c r="A5342" s="154"/>
      <c r="B5342" s="215"/>
      <c r="C5342" s="424"/>
      <c r="D5342" s="429"/>
      <c r="E5342" s="467"/>
      <c r="F5342" s="430"/>
      <c r="G5342" s="420">
        <f t="shared" si="568"/>
        <v>0</v>
      </c>
    </row>
    <row r="5343" spans="1:7" ht="16.5" customHeight="1" x14ac:dyDescent="0.2">
      <c r="A5343" s="154"/>
      <c r="B5343" s="215"/>
      <c r="C5343" s="424"/>
      <c r="D5343" s="429"/>
      <c r="E5343" s="467"/>
      <c r="F5343" s="430"/>
      <c r="G5343" s="420">
        <f t="shared" si="568"/>
        <v>0</v>
      </c>
    </row>
    <row r="5344" spans="1:7" ht="16.5" customHeight="1" x14ac:dyDescent="0.2">
      <c r="A5344" s="154"/>
      <c r="B5344" s="215"/>
      <c r="C5344" s="424"/>
      <c r="D5344" s="429"/>
      <c r="E5344" s="467"/>
      <c r="F5344" s="430"/>
      <c r="G5344" s="420">
        <f t="shared" si="568"/>
        <v>0</v>
      </c>
    </row>
    <row r="5345" spans="1:7" ht="16.5" customHeight="1" x14ac:dyDescent="0.2">
      <c r="A5345" s="154"/>
      <c r="B5345" s="215"/>
      <c r="C5345" s="424"/>
      <c r="D5345" s="429"/>
      <c r="E5345" s="467"/>
      <c r="F5345" s="430"/>
      <c r="G5345" s="420">
        <f t="shared" si="568"/>
        <v>0</v>
      </c>
    </row>
    <row r="5346" spans="1:7" ht="16.5" customHeight="1" x14ac:dyDescent="0.2">
      <c r="A5346" s="154"/>
      <c r="B5346" s="215"/>
      <c r="C5346" s="424"/>
      <c r="D5346" s="429"/>
      <c r="E5346" s="467"/>
      <c r="F5346" s="430"/>
      <c r="G5346" s="420">
        <f t="shared" si="568"/>
        <v>0</v>
      </c>
    </row>
    <row r="5347" spans="1:7" ht="16.5" customHeight="1" thickBot="1" x14ac:dyDescent="0.25">
      <c r="A5347" s="154"/>
      <c r="B5347" s="215"/>
      <c r="C5347" s="160"/>
      <c r="E5347" s="222"/>
      <c r="F5347" s="155"/>
      <c r="G5347" s="161"/>
    </row>
    <row r="5348" spans="1:7" ht="16.5" customHeight="1" thickBot="1" x14ac:dyDescent="0.25">
      <c r="A5348" s="154"/>
      <c r="C5348" s="421" t="s">
        <v>1700</v>
      </c>
      <c r="E5348" s="222">
        <f>SUMPRODUCT(D5337:D5346,E5337:E5346)</f>
        <v>0</v>
      </c>
      <c r="F5348" s="155" t="s">
        <v>1701</v>
      </c>
      <c r="G5348" s="422">
        <f>SUM(G5337:G5346)</f>
        <v>0</v>
      </c>
    </row>
    <row r="5349" spans="1:7" ht="16.5" customHeight="1" x14ac:dyDescent="0.2">
      <c r="A5349" s="154"/>
      <c r="B5349" s="215"/>
      <c r="C5349" s="421"/>
      <c r="D5349" s="222"/>
      <c r="E5349" s="157"/>
      <c r="F5349" s="155"/>
      <c r="G5349" s="224"/>
    </row>
    <row r="5350" spans="1:7" ht="16.5" customHeight="1" x14ac:dyDescent="0.2">
      <c r="A5350" s="154"/>
      <c r="B5350" s="215"/>
      <c r="C5350" s="155" t="s">
        <v>1702</v>
      </c>
      <c r="D5350" s="425"/>
      <c r="E5350" s="559" t="str">
        <f>CONCATENATE(G5332,"/día")</f>
        <v>0/día</v>
      </c>
      <c r="F5350" s="155"/>
      <c r="G5350" s="161"/>
    </row>
    <row r="5351" spans="1:7" ht="16.5" customHeight="1" x14ac:dyDescent="0.2">
      <c r="A5351" s="154"/>
      <c r="B5351" s="215"/>
      <c r="C5351" s="160"/>
      <c r="D5351" s="156"/>
      <c r="E5351" s="157"/>
      <c r="F5351" s="155"/>
      <c r="G5351" s="161"/>
    </row>
    <row r="5352" spans="1:7" ht="16.5" customHeight="1" x14ac:dyDescent="0.2">
      <c r="A5352" s="603" t="s">
        <v>681</v>
      </c>
      <c r="B5352" s="604"/>
      <c r="C5352" s="605" t="s">
        <v>0</v>
      </c>
      <c r="D5352" s="607" t="s">
        <v>1703</v>
      </c>
      <c r="E5352" s="607" t="s">
        <v>1715</v>
      </c>
      <c r="F5352" s="609" t="s">
        <v>1054</v>
      </c>
      <c r="G5352" s="611" t="s">
        <v>34</v>
      </c>
    </row>
    <row r="5353" spans="1:7" ht="16.5" customHeight="1" x14ac:dyDescent="0.2">
      <c r="A5353" s="163" t="s">
        <v>682</v>
      </c>
      <c r="B5353" s="164" t="s">
        <v>683</v>
      </c>
      <c r="C5353" s="606"/>
      <c r="D5353" s="608"/>
      <c r="E5353" s="608"/>
      <c r="F5353" s="610"/>
      <c r="G5353" s="612"/>
    </row>
    <row r="5354" spans="1:7" ht="16.5" customHeight="1" x14ac:dyDescent="0.2">
      <c r="A5354" s="165"/>
      <c r="B5354" s="160"/>
      <c r="C5354" s="167" t="s">
        <v>1704</v>
      </c>
      <c r="D5354" s="157"/>
      <c r="E5354" s="157"/>
      <c r="F5354" s="160"/>
      <c r="G5354" s="168"/>
    </row>
    <row r="5355" spans="1:7" ht="16.5" customHeight="1" x14ac:dyDescent="0.2">
      <c r="A5355" s="578" t="s">
        <v>1806</v>
      </c>
      <c r="B5355" s="418" t="str">
        <f t="shared" ref="B5355:B5364" si="569">IF(A5355=0,0,VLOOKUP(A5355,Tabla_Indices,2,FALSE))</f>
        <v>Equipo - Amortización de equipo</v>
      </c>
      <c r="C5355" s="424" t="s">
        <v>1821</v>
      </c>
      <c r="D5355" s="579">
        <f>C_Amortización_Equipo</f>
        <v>0</v>
      </c>
      <c r="E5355" s="472"/>
      <c r="F5355" s="468">
        <f>IF(C5355="",0,D5350)</f>
        <v>0</v>
      </c>
      <c r="G5355" s="426">
        <f>IF(F5355=0,0,ROUND(E5355/F5355,2))</f>
        <v>0</v>
      </c>
    </row>
    <row r="5356" spans="1:7" ht="16.5" customHeight="1" x14ac:dyDescent="0.2">
      <c r="A5356" s="578" t="s">
        <v>1806</v>
      </c>
      <c r="B5356" s="418" t="str">
        <f t="shared" si="569"/>
        <v>Equipo - Amortización de equipo</v>
      </c>
      <c r="C5356" s="424" t="s">
        <v>1811</v>
      </c>
      <c r="D5356" s="579">
        <f>C_Interés_Equipo</f>
        <v>0</v>
      </c>
      <c r="E5356" s="472"/>
      <c r="F5356" s="468">
        <f>IF(C5356="",0,D5350)</f>
        <v>0</v>
      </c>
      <c r="G5356" s="426">
        <f t="shared" ref="G5356:G5364" si="570">IF(F5356=0,0,ROUND(E5356/F5356,2))</f>
        <v>0</v>
      </c>
    </row>
    <row r="5357" spans="1:7" ht="16.5" customHeight="1" x14ac:dyDescent="0.2">
      <c r="A5357" s="578" t="s">
        <v>1807</v>
      </c>
      <c r="B5357" s="418" t="str">
        <f t="shared" si="569"/>
        <v xml:space="preserve">Accesorios y repuestos para máquinas de uso especial                 </v>
      </c>
      <c r="C5357" s="428" t="s">
        <v>1721</v>
      </c>
      <c r="D5357" s="579">
        <f>C_Reparaciones_Repuestos_Equipos</f>
        <v>0</v>
      </c>
      <c r="E5357" s="472"/>
      <c r="F5357" s="468">
        <f>IF(C5357="",0,D5350)</f>
        <v>0</v>
      </c>
      <c r="G5357" s="426">
        <f t="shared" si="570"/>
        <v>0</v>
      </c>
    </row>
    <row r="5358" spans="1:7" ht="16.5" customHeight="1" x14ac:dyDescent="0.2">
      <c r="A5358" s="578" t="s">
        <v>1809</v>
      </c>
      <c r="B5358" s="418" t="str">
        <f t="shared" si="569"/>
        <v xml:space="preserve">Gas oil                                                                </v>
      </c>
      <c r="C5358" s="428" t="s">
        <v>982</v>
      </c>
      <c r="D5358" s="579">
        <f>C_Combustible_Equipos</f>
        <v>0</v>
      </c>
      <c r="E5358" s="472"/>
      <c r="F5358" s="468">
        <f>IF(C5358="",0,D5350)</f>
        <v>0</v>
      </c>
      <c r="G5358" s="426">
        <f t="shared" si="570"/>
        <v>0</v>
      </c>
    </row>
    <row r="5359" spans="1:7" ht="16.5" customHeight="1" x14ac:dyDescent="0.2">
      <c r="A5359" s="578" t="s">
        <v>1810</v>
      </c>
      <c r="B5359" s="418" t="str">
        <f t="shared" si="569"/>
        <v xml:space="preserve">Aceites lubricantes                                                    </v>
      </c>
      <c r="C5359" s="428" t="s">
        <v>1808</v>
      </c>
      <c r="D5359" s="579">
        <f>C_Lubricantes_Equipos</f>
        <v>0</v>
      </c>
      <c r="E5359" s="472"/>
      <c r="F5359" s="468">
        <f>IF(C5359="",0,D5350)</f>
        <v>0</v>
      </c>
      <c r="G5359" s="426">
        <f t="shared" si="570"/>
        <v>0</v>
      </c>
    </row>
    <row r="5360" spans="1:7" ht="16.5" customHeight="1" x14ac:dyDescent="0.2">
      <c r="A5360" s="578"/>
      <c r="B5360" s="418">
        <f t="shared" si="569"/>
        <v>0</v>
      </c>
      <c r="C5360" s="428"/>
      <c r="D5360" s="471"/>
      <c r="E5360" s="430"/>
      <c r="F5360" s="468">
        <f>IF(C5360="",0,D5350)</f>
        <v>0</v>
      </c>
      <c r="G5360" s="426">
        <f t="shared" si="570"/>
        <v>0</v>
      </c>
    </row>
    <row r="5361" spans="1:7" ht="16.5" customHeight="1" x14ac:dyDescent="0.2">
      <c r="A5361" s="578"/>
      <c r="B5361" s="418">
        <f t="shared" si="569"/>
        <v>0</v>
      </c>
      <c r="C5361" s="428"/>
      <c r="D5361" s="425"/>
      <c r="E5361" s="471"/>
      <c r="F5361" s="468">
        <f>IF(C5361="",0,D5350)</f>
        <v>0</v>
      </c>
      <c r="G5361" s="426">
        <f t="shared" si="570"/>
        <v>0</v>
      </c>
    </row>
    <row r="5362" spans="1:7" ht="16.5" customHeight="1" x14ac:dyDescent="0.2">
      <c r="A5362" s="578"/>
      <c r="B5362" s="418">
        <f t="shared" si="569"/>
        <v>0</v>
      </c>
      <c r="C5362" s="428"/>
      <c r="D5362" s="425"/>
      <c r="E5362" s="471"/>
      <c r="F5362" s="468">
        <f>IF(C5362="",0,D5350)</f>
        <v>0</v>
      </c>
      <c r="G5362" s="426">
        <f t="shared" si="570"/>
        <v>0</v>
      </c>
    </row>
    <row r="5363" spans="1:7" ht="16.5" customHeight="1" x14ac:dyDescent="0.2">
      <c r="A5363" s="578"/>
      <c r="B5363" s="418">
        <f t="shared" si="569"/>
        <v>0</v>
      </c>
      <c r="C5363" s="428"/>
      <c r="D5363" s="425"/>
      <c r="E5363" s="429"/>
      <c r="F5363" s="468">
        <f>IF(C5363="",0,D5350)</f>
        <v>0</v>
      </c>
      <c r="G5363" s="426">
        <f t="shared" si="570"/>
        <v>0</v>
      </c>
    </row>
    <row r="5364" spans="1:7" ht="16.5" customHeight="1" x14ac:dyDescent="0.2">
      <c r="A5364" s="578"/>
      <c r="B5364" s="418">
        <f t="shared" si="569"/>
        <v>0</v>
      </c>
      <c r="C5364" s="424"/>
      <c r="D5364" s="425"/>
      <c r="E5364" s="429"/>
      <c r="F5364" s="468">
        <f>IF(C5364="",0,D5350)</f>
        <v>0</v>
      </c>
      <c r="G5364" s="426">
        <f t="shared" si="570"/>
        <v>0</v>
      </c>
    </row>
    <row r="5365" spans="1:7" ht="16.5" customHeight="1" x14ac:dyDescent="0.2">
      <c r="A5365" s="169"/>
      <c r="B5365" s="156"/>
      <c r="C5365" s="160"/>
      <c r="D5365" s="156"/>
      <c r="E5365" s="157"/>
      <c r="F5365" s="166" t="s">
        <v>35</v>
      </c>
      <c r="G5365" s="431">
        <f>SUBTOTAL(9,G5355:G5364)</f>
        <v>0</v>
      </c>
    </row>
    <row r="5366" spans="1:7" ht="16.5" customHeight="1" x14ac:dyDescent="0.2">
      <c r="A5366" s="165"/>
      <c r="B5366" s="160"/>
      <c r="C5366" s="167" t="s">
        <v>821</v>
      </c>
      <c r="D5366" s="156"/>
      <c r="E5366" s="157"/>
      <c r="F5366" s="158"/>
      <c r="G5366" s="168"/>
    </row>
    <row r="5367" spans="1:7" ht="16.5" customHeight="1" x14ac:dyDescent="0.2">
      <c r="A5367" s="603" t="s">
        <v>681</v>
      </c>
      <c r="B5367" s="604"/>
      <c r="C5367" s="605" t="s">
        <v>0</v>
      </c>
      <c r="D5367" s="607" t="s">
        <v>32</v>
      </c>
      <c r="E5367" s="607" t="s">
        <v>1715</v>
      </c>
      <c r="F5367" s="609" t="s">
        <v>1054</v>
      </c>
      <c r="G5367" s="611" t="s">
        <v>34</v>
      </c>
    </row>
    <row r="5368" spans="1:7" ht="16.5" customHeight="1" x14ac:dyDescent="0.2">
      <c r="A5368" s="163" t="s">
        <v>682</v>
      </c>
      <c r="B5368" s="164" t="s">
        <v>683</v>
      </c>
      <c r="C5368" s="606"/>
      <c r="D5368" s="608"/>
      <c r="E5368" s="608"/>
      <c r="F5368" s="610"/>
      <c r="G5368" s="612"/>
    </row>
    <row r="5369" spans="1:7" ht="16.5" customHeight="1" x14ac:dyDescent="0.2">
      <c r="A5369" s="423" t="s">
        <v>1822</v>
      </c>
      <c r="B5369" s="418" t="str">
        <f t="shared" ref="B5369:B5375" si="571">IF(A5369=0,0,VLOOKUP(A5369,Tabla_Indices,2,FALSE))</f>
        <v>Oficial Especializado</v>
      </c>
      <c r="C5369" s="427" t="s">
        <v>1723</v>
      </c>
      <c r="D5369" s="425"/>
      <c r="E5369" s="429"/>
      <c r="F5369" s="419">
        <f>D5350</f>
        <v>0</v>
      </c>
      <c r="G5369" s="432">
        <f>IF(F5369=0,0,ROUND(D5369*E5369/F5369,2))</f>
        <v>0</v>
      </c>
    </row>
    <row r="5370" spans="1:7" ht="16.5" customHeight="1" x14ac:dyDescent="0.2">
      <c r="A5370" s="423" t="s">
        <v>1823</v>
      </c>
      <c r="B5370" s="418" t="str">
        <f t="shared" si="571"/>
        <v xml:space="preserve">Oficial </v>
      </c>
      <c r="C5370" s="424" t="s">
        <v>1724</v>
      </c>
      <c r="D5370" s="425"/>
      <c r="E5370" s="429"/>
      <c r="F5370" s="419">
        <f>D5350</f>
        <v>0</v>
      </c>
      <c r="G5370" s="432">
        <f t="shared" ref="G5370:G5375" si="572">IF(F5370=0,0,ROUND(D5370*E5370/F5370,2))</f>
        <v>0</v>
      </c>
    </row>
    <row r="5371" spans="1:7" ht="16.5" customHeight="1" x14ac:dyDescent="0.2">
      <c r="A5371" s="423" t="s">
        <v>1824</v>
      </c>
      <c r="B5371" s="418" t="str">
        <f t="shared" si="571"/>
        <v>Ayudante</v>
      </c>
      <c r="C5371" s="424" t="s">
        <v>1725</v>
      </c>
      <c r="D5371" s="425"/>
      <c r="E5371" s="429"/>
      <c r="F5371" s="419">
        <f>D5350</f>
        <v>0</v>
      </c>
      <c r="G5371" s="432">
        <f t="shared" si="572"/>
        <v>0</v>
      </c>
    </row>
    <row r="5372" spans="1:7" ht="16.5" customHeight="1" x14ac:dyDescent="0.2">
      <c r="A5372" s="423" t="s">
        <v>1824</v>
      </c>
      <c r="B5372" s="418" t="str">
        <f t="shared" si="571"/>
        <v>Ayudante</v>
      </c>
      <c r="C5372" s="424" t="s">
        <v>825</v>
      </c>
      <c r="D5372" s="425"/>
      <c r="E5372" s="429"/>
      <c r="F5372" s="419">
        <f>D5350</f>
        <v>0</v>
      </c>
      <c r="G5372" s="432">
        <f t="shared" si="572"/>
        <v>0</v>
      </c>
    </row>
    <row r="5373" spans="1:7" ht="16.5" customHeight="1" x14ac:dyDescent="0.2">
      <c r="A5373" s="423"/>
      <c r="B5373" s="418">
        <f t="shared" si="571"/>
        <v>0</v>
      </c>
      <c r="C5373" s="424"/>
      <c r="D5373" s="425"/>
      <c r="E5373" s="429"/>
      <c r="F5373" s="419"/>
      <c r="G5373" s="432">
        <f t="shared" si="572"/>
        <v>0</v>
      </c>
    </row>
    <row r="5374" spans="1:7" ht="16.5" customHeight="1" x14ac:dyDescent="0.2">
      <c r="A5374" s="423" t="s">
        <v>1825</v>
      </c>
      <c r="B5374" s="418" t="str">
        <f t="shared" si="571"/>
        <v>Sereno</v>
      </c>
      <c r="C5374" s="424" t="s">
        <v>1726</v>
      </c>
      <c r="D5374" s="433"/>
      <c r="E5374" s="571"/>
      <c r="F5374" s="419">
        <f>D5350</f>
        <v>0</v>
      </c>
      <c r="G5374" s="432">
        <f t="shared" si="572"/>
        <v>0</v>
      </c>
    </row>
    <row r="5375" spans="1:7" ht="16.5" customHeight="1" x14ac:dyDescent="0.2">
      <c r="A5375" s="423"/>
      <c r="B5375" s="418">
        <f t="shared" si="571"/>
        <v>0</v>
      </c>
      <c r="C5375" s="418"/>
      <c r="D5375" s="469"/>
      <c r="E5375" s="419"/>
      <c r="F5375" s="419">
        <f>D5350</f>
        <v>0</v>
      </c>
      <c r="G5375" s="432">
        <f t="shared" si="572"/>
        <v>0</v>
      </c>
    </row>
    <row r="5376" spans="1:7" ht="16.5" customHeight="1" x14ac:dyDescent="0.2">
      <c r="A5376" s="169"/>
      <c r="B5376" s="156"/>
      <c r="C5376" s="160"/>
      <c r="D5376" s="156"/>
      <c r="E5376" s="157"/>
      <c r="F5376" s="166" t="s">
        <v>36</v>
      </c>
      <c r="G5376" s="434">
        <f>SUBTOTAL(9,G5369:G5375)</f>
        <v>0</v>
      </c>
    </row>
    <row r="5377" spans="1:7" ht="16.5" customHeight="1" x14ac:dyDescent="0.2">
      <c r="A5377" s="165"/>
      <c r="B5377" s="160"/>
      <c r="C5377" s="167" t="s">
        <v>1705</v>
      </c>
      <c r="D5377" s="156"/>
      <c r="E5377" s="157"/>
      <c r="F5377" s="158"/>
      <c r="G5377" s="168"/>
    </row>
    <row r="5378" spans="1:7" ht="16.5" customHeight="1" x14ac:dyDescent="0.2">
      <c r="A5378" s="603" t="s">
        <v>681</v>
      </c>
      <c r="B5378" s="604"/>
      <c r="C5378" s="605" t="s">
        <v>0</v>
      </c>
      <c r="D5378" s="605" t="s">
        <v>31</v>
      </c>
      <c r="E5378" s="607" t="s">
        <v>32</v>
      </c>
      <c r="F5378" s="609" t="s">
        <v>33</v>
      </c>
      <c r="G5378" s="611" t="s">
        <v>34</v>
      </c>
    </row>
    <row r="5379" spans="1:7" ht="16.5" customHeight="1" x14ac:dyDescent="0.2">
      <c r="A5379" s="163" t="s">
        <v>682</v>
      </c>
      <c r="B5379" s="164" t="s">
        <v>683</v>
      </c>
      <c r="C5379" s="606"/>
      <c r="D5379" s="606"/>
      <c r="E5379" s="608"/>
      <c r="F5379" s="610"/>
      <c r="G5379" s="612"/>
    </row>
    <row r="5380" spans="1:7" ht="16.5" customHeight="1" x14ac:dyDescent="0.2">
      <c r="A5380" s="423"/>
      <c r="B5380" s="418">
        <f t="shared" ref="B5380:B5390" si="573">IF(A5380=0,0,VLOOKUP(A5380,Tabla_Indices,2,FALSE))</f>
        <v>0</v>
      </c>
      <c r="C5380" s="424"/>
      <c r="D5380" s="425"/>
      <c r="E5380" s="429"/>
      <c r="F5380" s="430"/>
      <c r="G5380" s="432">
        <f>ROUND(E5380*F5380,2)</f>
        <v>0</v>
      </c>
    </row>
    <row r="5381" spans="1:7" ht="16.5" customHeight="1" x14ac:dyDescent="0.2">
      <c r="A5381" s="423"/>
      <c r="B5381" s="418">
        <f t="shared" si="573"/>
        <v>0</v>
      </c>
      <c r="C5381" s="424"/>
      <c r="D5381" s="425"/>
      <c r="E5381" s="429"/>
      <c r="F5381" s="430"/>
      <c r="G5381" s="432">
        <f t="shared" ref="G5381:G5390" si="574">ROUND(E5381*F5381,2)</f>
        <v>0</v>
      </c>
    </row>
    <row r="5382" spans="1:7" ht="16.5" customHeight="1" x14ac:dyDescent="0.2">
      <c r="A5382" s="423"/>
      <c r="B5382" s="418">
        <f t="shared" si="573"/>
        <v>0</v>
      </c>
      <c r="C5382" s="424"/>
      <c r="D5382" s="425"/>
      <c r="E5382" s="429"/>
      <c r="F5382" s="430"/>
      <c r="G5382" s="432">
        <f t="shared" si="574"/>
        <v>0</v>
      </c>
    </row>
    <row r="5383" spans="1:7" ht="16.5" customHeight="1" x14ac:dyDescent="0.2">
      <c r="A5383" s="423"/>
      <c r="B5383" s="418">
        <f t="shared" si="573"/>
        <v>0</v>
      </c>
      <c r="C5383" s="424"/>
      <c r="D5383" s="425"/>
      <c r="E5383" s="429"/>
      <c r="F5383" s="430"/>
      <c r="G5383" s="432">
        <f t="shared" si="574"/>
        <v>0</v>
      </c>
    </row>
    <row r="5384" spans="1:7" ht="16.5" customHeight="1" x14ac:dyDescent="0.2">
      <c r="A5384" s="423"/>
      <c r="B5384" s="418">
        <f t="shared" si="573"/>
        <v>0</v>
      </c>
      <c r="C5384" s="424"/>
      <c r="D5384" s="425"/>
      <c r="E5384" s="429"/>
      <c r="F5384" s="430"/>
      <c r="G5384" s="432">
        <f t="shared" si="574"/>
        <v>0</v>
      </c>
    </row>
    <row r="5385" spans="1:7" ht="16.5" customHeight="1" x14ac:dyDescent="0.2">
      <c r="A5385" s="423"/>
      <c r="B5385" s="418">
        <f t="shared" si="573"/>
        <v>0</v>
      </c>
      <c r="C5385" s="424"/>
      <c r="D5385" s="425"/>
      <c r="E5385" s="435"/>
      <c r="F5385" s="430"/>
      <c r="G5385" s="432">
        <f t="shared" si="574"/>
        <v>0</v>
      </c>
    </row>
    <row r="5386" spans="1:7" ht="16.5" customHeight="1" x14ac:dyDescent="0.2">
      <c r="A5386" s="423"/>
      <c r="B5386" s="418">
        <f t="shared" si="573"/>
        <v>0</v>
      </c>
      <c r="C5386" s="424"/>
      <c r="D5386" s="425"/>
      <c r="E5386" s="429"/>
      <c r="F5386" s="430"/>
      <c r="G5386" s="432">
        <f t="shared" si="574"/>
        <v>0</v>
      </c>
    </row>
    <row r="5387" spans="1:7" ht="16.5" customHeight="1" x14ac:dyDescent="0.2">
      <c r="A5387" s="423"/>
      <c r="B5387" s="418">
        <f t="shared" si="573"/>
        <v>0</v>
      </c>
      <c r="C5387" s="424"/>
      <c r="D5387" s="425"/>
      <c r="E5387" s="429"/>
      <c r="F5387" s="430"/>
      <c r="G5387" s="432">
        <f t="shared" si="574"/>
        <v>0</v>
      </c>
    </row>
    <row r="5388" spans="1:7" ht="16.5" customHeight="1" x14ac:dyDescent="0.2">
      <c r="A5388" s="423"/>
      <c r="B5388" s="418">
        <f t="shared" si="573"/>
        <v>0</v>
      </c>
      <c r="C5388" s="424"/>
      <c r="D5388" s="425"/>
      <c r="E5388" s="429"/>
      <c r="F5388" s="430"/>
      <c r="G5388" s="432">
        <f t="shared" si="574"/>
        <v>0</v>
      </c>
    </row>
    <row r="5389" spans="1:7" ht="16.5" customHeight="1" x14ac:dyDescent="0.2">
      <c r="A5389" s="423"/>
      <c r="B5389" s="418">
        <f t="shared" si="573"/>
        <v>0</v>
      </c>
      <c r="C5389" s="424"/>
      <c r="D5389" s="425"/>
      <c r="E5389" s="429"/>
      <c r="F5389" s="430"/>
      <c r="G5389" s="432">
        <f t="shared" si="574"/>
        <v>0</v>
      </c>
    </row>
    <row r="5390" spans="1:7" ht="16.5" customHeight="1" x14ac:dyDescent="0.2">
      <c r="A5390" s="423"/>
      <c r="B5390" s="418">
        <f t="shared" si="573"/>
        <v>0</v>
      </c>
      <c r="C5390" s="424"/>
      <c r="D5390" s="425"/>
      <c r="E5390" s="429"/>
      <c r="F5390" s="430"/>
      <c r="G5390" s="432">
        <f t="shared" si="574"/>
        <v>0</v>
      </c>
    </row>
    <row r="5391" spans="1:7" ht="16.5" customHeight="1" x14ac:dyDescent="0.2">
      <c r="A5391" s="165"/>
      <c r="B5391" s="160"/>
      <c r="C5391" s="160"/>
      <c r="D5391" s="156"/>
      <c r="E5391" s="157"/>
      <c r="F5391" s="166" t="s">
        <v>37</v>
      </c>
      <c r="G5391" s="436">
        <f>SUBTOTAL(9,G5380:G5390)</f>
        <v>0</v>
      </c>
    </row>
    <row r="5392" spans="1:7" ht="16.5" customHeight="1" x14ac:dyDescent="0.2">
      <c r="A5392" s="165"/>
      <c r="B5392" s="160"/>
      <c r="C5392" s="167" t="s">
        <v>1706</v>
      </c>
      <c r="D5392" s="156"/>
      <c r="E5392" s="157"/>
      <c r="F5392" s="158"/>
      <c r="G5392" s="168"/>
    </row>
    <row r="5393" spans="1:7" ht="16.5" customHeight="1" x14ac:dyDescent="0.2">
      <c r="A5393" s="603" t="s">
        <v>681</v>
      </c>
      <c r="B5393" s="604"/>
      <c r="C5393" s="605" t="s">
        <v>0</v>
      </c>
      <c r="D5393" s="605" t="s">
        <v>31</v>
      </c>
      <c r="E5393" s="607" t="s">
        <v>32</v>
      </c>
      <c r="F5393" s="609" t="s">
        <v>33</v>
      </c>
      <c r="G5393" s="611" t="s">
        <v>34</v>
      </c>
    </row>
    <row r="5394" spans="1:7" ht="16.5" customHeight="1" x14ac:dyDescent="0.2">
      <c r="A5394" s="163" t="s">
        <v>682</v>
      </c>
      <c r="B5394" s="164" t="s">
        <v>683</v>
      </c>
      <c r="C5394" s="606"/>
      <c r="D5394" s="606"/>
      <c r="E5394" s="608"/>
      <c r="F5394" s="610"/>
      <c r="G5394" s="612"/>
    </row>
    <row r="5395" spans="1:7" ht="16.5" customHeight="1" x14ac:dyDescent="0.2">
      <c r="A5395" s="423"/>
      <c r="B5395" s="418">
        <f>IF(A5395=0,0,VLOOKUP(A5395,Tabla_Indices,2,FALSE))</f>
        <v>0</v>
      </c>
      <c r="C5395" s="424"/>
      <c r="D5395" s="425"/>
      <c r="E5395" s="429"/>
      <c r="F5395" s="430"/>
      <c r="G5395" s="432">
        <f>ROUND(E5395*F5395,2)</f>
        <v>0</v>
      </c>
    </row>
    <row r="5396" spans="1:7" ht="16.5" customHeight="1" x14ac:dyDescent="0.2">
      <c r="A5396" s="423"/>
      <c r="B5396" s="418">
        <f>IF(A5396=0,0,VLOOKUP(A5396,Tabla_Indices,2,FALSE))</f>
        <v>0</v>
      </c>
      <c r="C5396" s="424"/>
      <c r="D5396" s="425"/>
      <c r="E5396" s="435"/>
      <c r="F5396" s="430"/>
      <c r="G5396" s="432">
        <f t="shared" ref="G5396" si="575">ROUND(E5396*F5396,2)</f>
        <v>0</v>
      </c>
    </row>
    <row r="5397" spans="1:7" ht="16.5" customHeight="1" x14ac:dyDescent="0.2">
      <c r="A5397" s="165"/>
      <c r="B5397" s="160"/>
      <c r="C5397" s="160"/>
      <c r="D5397" s="156"/>
      <c r="E5397" s="157"/>
      <c r="F5397" s="166" t="s">
        <v>1707</v>
      </c>
      <c r="G5397" s="436">
        <f>SUBTOTAL(9,G5395:G5396)</f>
        <v>0</v>
      </c>
    </row>
    <row r="5398" spans="1:7" ht="16.5" customHeight="1" thickBot="1" x14ac:dyDescent="0.25">
      <c r="A5398" s="170"/>
      <c r="B5398" s="171"/>
      <c r="C5398" s="172"/>
      <c r="D5398" s="171"/>
      <c r="E5398" s="173"/>
      <c r="F5398" s="174"/>
      <c r="G5398" s="175"/>
    </row>
    <row r="5399" spans="1:7" ht="16.5" customHeight="1" thickBot="1" x14ac:dyDescent="0.25">
      <c r="A5399" s="202">
        <f>B5332</f>
        <v>72</v>
      </c>
      <c r="B5399" s="201">
        <f>C5332</f>
        <v>0</v>
      </c>
      <c r="C5399" s="225"/>
      <c r="D5399" s="225" t="s">
        <v>38</v>
      </c>
      <c r="E5399" s="226"/>
      <c r="F5399" s="437" t="str">
        <f>CONCATENATE("$/",G5332)</f>
        <v>$/0</v>
      </c>
      <c r="G5399" s="438">
        <f>SUBTOTAL(9,G5355:G5398)</f>
        <v>0</v>
      </c>
    </row>
    <row r="5400" spans="1:7" ht="16.5" customHeight="1" thickTop="1" thickBot="1" x14ac:dyDescent="0.25"/>
    <row r="5401" spans="1:7" ht="16.5" customHeight="1" thickTop="1" x14ac:dyDescent="0.2">
      <c r="A5401" s="613" t="s">
        <v>40</v>
      </c>
      <c r="B5401" s="614"/>
      <c r="C5401" s="614"/>
      <c r="D5401" s="614"/>
      <c r="E5401" s="614"/>
      <c r="F5401" s="614"/>
      <c r="G5401" s="615"/>
    </row>
    <row r="5402" spans="1:7" ht="16.5" customHeight="1" x14ac:dyDescent="0.2">
      <c r="A5402" s="146" t="s">
        <v>819</v>
      </c>
      <c r="B5402" s="147" t="str">
        <f>Comitente</f>
        <v>DIRECCIÓN PROVINCIAL DE VIALIDAD</v>
      </c>
      <c r="C5402" s="148"/>
      <c r="D5402" s="223"/>
      <c r="E5402" s="223"/>
      <c r="F5402" s="150"/>
      <c r="G5402" s="151"/>
    </row>
    <row r="5403" spans="1:7" ht="16.5" customHeight="1" x14ac:dyDescent="0.2">
      <c r="A5403" s="146" t="s">
        <v>820</v>
      </c>
      <c r="B5403" s="147">
        <f>Contratista</f>
        <v>0</v>
      </c>
      <c r="C5403" s="152"/>
      <c r="D5403" s="152"/>
      <c r="E5403" s="152"/>
      <c r="F5403" s="147"/>
      <c r="G5403" s="153"/>
    </row>
    <row r="5404" spans="1:7" ht="16.5" customHeight="1" x14ac:dyDescent="0.2">
      <c r="A5404" s="146" t="s">
        <v>28</v>
      </c>
      <c r="B5404" s="147">
        <f>Obra</f>
        <v>0</v>
      </c>
      <c r="C5404" s="152"/>
      <c r="D5404" s="152"/>
      <c r="E5404" s="152"/>
      <c r="F5404" s="147" t="s">
        <v>41</v>
      </c>
      <c r="G5404" s="153">
        <f>Fecha_Base</f>
        <v>0</v>
      </c>
    </row>
    <row r="5405" spans="1:7" ht="16.5" customHeight="1" x14ac:dyDescent="0.2">
      <c r="A5405" s="154" t="s">
        <v>818</v>
      </c>
      <c r="B5405" s="155">
        <f>Ubicación</f>
        <v>0</v>
      </c>
      <c r="C5405" s="155"/>
      <c r="D5405" s="156"/>
      <c r="E5405" s="157"/>
      <c r="F5405" s="158"/>
      <c r="G5405" s="159"/>
    </row>
    <row r="5406" spans="1:7" ht="16.5" customHeight="1" x14ac:dyDescent="0.2">
      <c r="A5406" s="154" t="s">
        <v>42</v>
      </c>
      <c r="B5406" s="470"/>
      <c r="C5406" s="160" t="str">
        <f>IF(B5406="","",VLOOKUP(B5406,Tabla_CyP,2,FALSE))</f>
        <v/>
      </c>
      <c r="E5406" s="157"/>
      <c r="F5406" s="158"/>
      <c r="G5406" s="159"/>
    </row>
    <row r="5407" spans="1:7" ht="16.5" customHeight="1" x14ac:dyDescent="0.2">
      <c r="A5407" s="154" t="s">
        <v>29</v>
      </c>
      <c r="B5407" s="570">
        <v>73</v>
      </c>
      <c r="C5407" s="160">
        <f>IF(B5407=0,"",VLOOKUP(B5407,Tabla_CyP,2,FALSE))</f>
        <v>0</v>
      </c>
      <c r="D5407" s="156"/>
      <c r="E5407" s="157"/>
      <c r="F5407" s="155" t="s">
        <v>30</v>
      </c>
      <c r="G5407" s="161">
        <f>IF(B5407=0,"",VLOOKUP(B5407,Tabla_CyP,4,FALSE))</f>
        <v>0</v>
      </c>
    </row>
    <row r="5408" spans="1:7" ht="16.5" customHeight="1" x14ac:dyDescent="0.2">
      <c r="A5408" s="154"/>
      <c r="B5408" s="155"/>
      <c r="C5408" s="160"/>
      <c r="D5408" s="156"/>
      <c r="E5408" s="157"/>
      <c r="F5408" s="160"/>
      <c r="G5408" s="162"/>
    </row>
    <row r="5409" spans="1:7" ht="16.5" customHeight="1" x14ac:dyDescent="0.2">
      <c r="A5409" s="412"/>
      <c r="B5409" s="149"/>
      <c r="C5409" s="413" t="s">
        <v>1695</v>
      </c>
      <c r="D5409" s="149"/>
      <c r="E5409" s="149"/>
      <c r="F5409" s="149"/>
      <c r="G5409" s="414"/>
    </row>
    <row r="5410" spans="1:7" ht="16.5" customHeight="1" x14ac:dyDescent="0.2">
      <c r="A5410" s="154"/>
      <c r="B5410" s="215"/>
      <c r="C5410" s="160"/>
      <c r="D5410" s="156"/>
      <c r="E5410" s="157"/>
      <c r="F5410" s="155"/>
      <c r="G5410" s="161"/>
    </row>
    <row r="5411" spans="1:7" ht="16.5" customHeight="1" x14ac:dyDescent="0.2">
      <c r="A5411" s="154"/>
      <c r="B5411" s="215"/>
      <c r="C5411" s="415" t="s">
        <v>1696</v>
      </c>
      <c r="D5411" s="416" t="s">
        <v>32</v>
      </c>
      <c r="E5411" s="416" t="s">
        <v>1697</v>
      </c>
      <c r="F5411" s="416" t="s">
        <v>1698</v>
      </c>
      <c r="G5411" s="417" t="s">
        <v>1699</v>
      </c>
    </row>
    <row r="5412" spans="1:7" ht="16.5" customHeight="1" x14ac:dyDescent="0.2">
      <c r="A5412" s="154"/>
      <c r="B5412" s="215"/>
      <c r="C5412" s="424"/>
      <c r="D5412" s="429"/>
      <c r="E5412" s="467"/>
      <c r="F5412" s="430"/>
      <c r="G5412" s="420">
        <f>ROUND(D5412*F5412,2)</f>
        <v>0</v>
      </c>
    </row>
    <row r="5413" spans="1:7" ht="16.5" customHeight="1" x14ac:dyDescent="0.2">
      <c r="A5413" s="154"/>
      <c r="B5413" s="215"/>
      <c r="C5413" s="424"/>
      <c r="D5413" s="429"/>
      <c r="E5413" s="467"/>
      <c r="F5413" s="430"/>
      <c r="G5413" s="420">
        <f>ROUND(D5413*F5413,2)</f>
        <v>0</v>
      </c>
    </row>
    <row r="5414" spans="1:7" ht="16.5" customHeight="1" x14ac:dyDescent="0.2">
      <c r="A5414" s="154"/>
      <c r="B5414" s="215"/>
      <c r="C5414" s="424"/>
      <c r="D5414" s="429"/>
      <c r="E5414" s="467"/>
      <c r="F5414" s="430"/>
      <c r="G5414" s="420">
        <f>ROUND(D5414*F5414,2)</f>
        <v>0</v>
      </c>
    </row>
    <row r="5415" spans="1:7" ht="16.5" customHeight="1" x14ac:dyDescent="0.2">
      <c r="A5415" s="154"/>
      <c r="B5415" s="215"/>
      <c r="C5415" s="424"/>
      <c r="D5415" s="429"/>
      <c r="E5415" s="467"/>
      <c r="F5415" s="430"/>
      <c r="G5415" s="420">
        <f>ROUND(D5415*F5415,2)</f>
        <v>0</v>
      </c>
    </row>
    <row r="5416" spans="1:7" ht="16.5" customHeight="1" x14ac:dyDescent="0.2">
      <c r="A5416" s="154"/>
      <c r="B5416" s="215"/>
      <c r="C5416" s="424"/>
      <c r="D5416" s="429"/>
      <c r="E5416" s="467"/>
      <c r="F5416" s="430"/>
      <c r="G5416" s="420">
        <f t="shared" ref="G5416:G5421" si="576">ROUND(D5416*F5416,2)</f>
        <v>0</v>
      </c>
    </row>
    <row r="5417" spans="1:7" ht="16.5" customHeight="1" x14ac:dyDescent="0.2">
      <c r="A5417" s="154"/>
      <c r="B5417" s="215"/>
      <c r="C5417" s="424"/>
      <c r="D5417" s="429"/>
      <c r="E5417" s="467"/>
      <c r="F5417" s="430"/>
      <c r="G5417" s="420">
        <f t="shared" si="576"/>
        <v>0</v>
      </c>
    </row>
    <row r="5418" spans="1:7" ht="16.5" customHeight="1" x14ac:dyDescent="0.2">
      <c r="A5418" s="154"/>
      <c r="B5418" s="215"/>
      <c r="C5418" s="424"/>
      <c r="D5418" s="429"/>
      <c r="E5418" s="467"/>
      <c r="F5418" s="430"/>
      <c r="G5418" s="420">
        <f t="shared" si="576"/>
        <v>0</v>
      </c>
    </row>
    <row r="5419" spans="1:7" ht="16.5" customHeight="1" x14ac:dyDescent="0.2">
      <c r="A5419" s="154"/>
      <c r="B5419" s="215"/>
      <c r="C5419" s="424"/>
      <c r="D5419" s="429"/>
      <c r="E5419" s="467"/>
      <c r="F5419" s="430"/>
      <c r="G5419" s="420">
        <f t="shared" si="576"/>
        <v>0</v>
      </c>
    </row>
    <row r="5420" spans="1:7" ht="16.5" customHeight="1" x14ac:dyDescent="0.2">
      <c r="A5420" s="154"/>
      <c r="B5420" s="215"/>
      <c r="C5420" s="424"/>
      <c r="D5420" s="429"/>
      <c r="E5420" s="467"/>
      <c r="F5420" s="430"/>
      <c r="G5420" s="420">
        <f t="shared" si="576"/>
        <v>0</v>
      </c>
    </row>
    <row r="5421" spans="1:7" ht="16.5" customHeight="1" x14ac:dyDescent="0.2">
      <c r="A5421" s="154"/>
      <c r="B5421" s="215"/>
      <c r="C5421" s="424"/>
      <c r="D5421" s="429"/>
      <c r="E5421" s="467"/>
      <c r="F5421" s="430"/>
      <c r="G5421" s="420">
        <f t="shared" si="576"/>
        <v>0</v>
      </c>
    </row>
    <row r="5422" spans="1:7" ht="16.5" customHeight="1" thickBot="1" x14ac:dyDescent="0.25">
      <c r="A5422" s="154"/>
      <c r="B5422" s="215"/>
      <c r="C5422" s="160"/>
      <c r="E5422" s="222"/>
      <c r="F5422" s="155"/>
      <c r="G5422" s="161"/>
    </row>
    <row r="5423" spans="1:7" ht="16.5" customHeight="1" thickBot="1" x14ac:dyDescent="0.25">
      <c r="A5423" s="154"/>
      <c r="C5423" s="421" t="s">
        <v>1700</v>
      </c>
      <c r="E5423" s="222">
        <f>SUMPRODUCT(D5412:D5421,E5412:E5421)</f>
        <v>0</v>
      </c>
      <c r="F5423" s="155" t="s">
        <v>1701</v>
      </c>
      <c r="G5423" s="422">
        <f>SUM(G5412:G5421)</f>
        <v>0</v>
      </c>
    </row>
    <row r="5424" spans="1:7" ht="16.5" customHeight="1" x14ac:dyDescent="0.2">
      <c r="A5424" s="154"/>
      <c r="B5424" s="215"/>
      <c r="C5424" s="421"/>
      <c r="D5424" s="222"/>
      <c r="E5424" s="157"/>
      <c r="F5424" s="155"/>
      <c r="G5424" s="224"/>
    </row>
    <row r="5425" spans="1:7" ht="16.5" customHeight="1" x14ac:dyDescent="0.2">
      <c r="A5425" s="154"/>
      <c r="B5425" s="215"/>
      <c r="C5425" s="155" t="s">
        <v>1702</v>
      </c>
      <c r="D5425" s="425"/>
      <c r="E5425" s="559" t="str">
        <f>CONCATENATE(G5407,"/día")</f>
        <v>0/día</v>
      </c>
      <c r="F5425" s="155"/>
      <c r="G5425" s="161"/>
    </row>
    <row r="5426" spans="1:7" ht="16.5" customHeight="1" x14ac:dyDescent="0.2">
      <c r="A5426" s="154"/>
      <c r="B5426" s="215"/>
      <c r="C5426" s="160"/>
      <c r="D5426" s="156"/>
      <c r="E5426" s="157"/>
      <c r="F5426" s="155"/>
      <c r="G5426" s="161"/>
    </row>
    <row r="5427" spans="1:7" ht="16.5" customHeight="1" x14ac:dyDescent="0.2">
      <c r="A5427" s="603" t="s">
        <v>681</v>
      </c>
      <c r="B5427" s="604"/>
      <c r="C5427" s="605" t="s">
        <v>0</v>
      </c>
      <c r="D5427" s="607" t="s">
        <v>1703</v>
      </c>
      <c r="E5427" s="607" t="s">
        <v>1715</v>
      </c>
      <c r="F5427" s="609" t="s">
        <v>1054</v>
      </c>
      <c r="G5427" s="611" t="s">
        <v>34</v>
      </c>
    </row>
    <row r="5428" spans="1:7" ht="16.5" customHeight="1" x14ac:dyDescent="0.2">
      <c r="A5428" s="163" t="s">
        <v>682</v>
      </c>
      <c r="B5428" s="164" t="s">
        <v>683</v>
      </c>
      <c r="C5428" s="606"/>
      <c r="D5428" s="608"/>
      <c r="E5428" s="608"/>
      <c r="F5428" s="610"/>
      <c r="G5428" s="612"/>
    </row>
    <row r="5429" spans="1:7" ht="16.5" customHeight="1" x14ac:dyDescent="0.2">
      <c r="A5429" s="165"/>
      <c r="B5429" s="160"/>
      <c r="C5429" s="167" t="s">
        <v>1704</v>
      </c>
      <c r="D5429" s="157"/>
      <c r="E5429" s="157"/>
      <c r="F5429" s="160"/>
      <c r="G5429" s="168"/>
    </row>
    <row r="5430" spans="1:7" ht="16.5" customHeight="1" x14ac:dyDescent="0.2">
      <c r="A5430" s="578" t="s">
        <v>1806</v>
      </c>
      <c r="B5430" s="418" t="str">
        <f t="shared" ref="B5430:B5439" si="577">IF(A5430=0,0,VLOOKUP(A5430,Tabla_Indices,2,FALSE))</f>
        <v>Equipo - Amortización de equipo</v>
      </c>
      <c r="C5430" s="424" t="s">
        <v>1821</v>
      </c>
      <c r="D5430" s="579">
        <f>C_Amortización_Equipo</f>
        <v>0</v>
      </c>
      <c r="E5430" s="472"/>
      <c r="F5430" s="468">
        <f>IF(C5430="",0,D5425)</f>
        <v>0</v>
      </c>
      <c r="G5430" s="426">
        <f>IF(F5430=0,0,ROUND(E5430/F5430,2))</f>
        <v>0</v>
      </c>
    </row>
    <row r="5431" spans="1:7" ht="16.5" customHeight="1" x14ac:dyDescent="0.2">
      <c r="A5431" s="578" t="s">
        <v>1806</v>
      </c>
      <c r="B5431" s="418" t="str">
        <f t="shared" si="577"/>
        <v>Equipo - Amortización de equipo</v>
      </c>
      <c r="C5431" s="424" t="s">
        <v>1811</v>
      </c>
      <c r="D5431" s="579">
        <f>C_Interés_Equipo</f>
        <v>0</v>
      </c>
      <c r="E5431" s="472"/>
      <c r="F5431" s="468">
        <f>IF(C5431="",0,D5425)</f>
        <v>0</v>
      </c>
      <c r="G5431" s="426">
        <f t="shared" ref="G5431:G5439" si="578">IF(F5431=0,0,ROUND(E5431/F5431,2))</f>
        <v>0</v>
      </c>
    </row>
    <row r="5432" spans="1:7" ht="16.5" customHeight="1" x14ac:dyDescent="0.2">
      <c r="A5432" s="578" t="s">
        <v>1807</v>
      </c>
      <c r="B5432" s="418" t="str">
        <f t="shared" si="577"/>
        <v xml:space="preserve">Accesorios y repuestos para máquinas de uso especial                 </v>
      </c>
      <c r="C5432" s="428" t="s">
        <v>1721</v>
      </c>
      <c r="D5432" s="579">
        <f>C_Reparaciones_Repuestos_Equipos</f>
        <v>0</v>
      </c>
      <c r="E5432" s="472"/>
      <c r="F5432" s="468">
        <f>IF(C5432="",0,D5425)</f>
        <v>0</v>
      </c>
      <c r="G5432" s="426">
        <f t="shared" si="578"/>
        <v>0</v>
      </c>
    </row>
    <row r="5433" spans="1:7" ht="16.5" customHeight="1" x14ac:dyDescent="0.2">
      <c r="A5433" s="578" t="s">
        <v>1809</v>
      </c>
      <c r="B5433" s="418" t="str">
        <f t="shared" si="577"/>
        <v xml:space="preserve">Gas oil                                                                </v>
      </c>
      <c r="C5433" s="428" t="s">
        <v>982</v>
      </c>
      <c r="D5433" s="579">
        <f>C_Combustible_Equipos</f>
        <v>0</v>
      </c>
      <c r="E5433" s="472"/>
      <c r="F5433" s="468">
        <f>IF(C5433="",0,D5425)</f>
        <v>0</v>
      </c>
      <c r="G5433" s="426">
        <f t="shared" si="578"/>
        <v>0</v>
      </c>
    </row>
    <row r="5434" spans="1:7" ht="16.5" customHeight="1" x14ac:dyDescent="0.2">
      <c r="A5434" s="578" t="s">
        <v>1810</v>
      </c>
      <c r="B5434" s="418" t="str">
        <f t="shared" si="577"/>
        <v xml:space="preserve">Aceites lubricantes                                                    </v>
      </c>
      <c r="C5434" s="428" t="s">
        <v>1808</v>
      </c>
      <c r="D5434" s="579">
        <f>C_Lubricantes_Equipos</f>
        <v>0</v>
      </c>
      <c r="E5434" s="472"/>
      <c r="F5434" s="468">
        <f>IF(C5434="",0,D5425)</f>
        <v>0</v>
      </c>
      <c r="G5434" s="426">
        <f t="shared" si="578"/>
        <v>0</v>
      </c>
    </row>
    <row r="5435" spans="1:7" ht="16.5" customHeight="1" x14ac:dyDescent="0.2">
      <c r="A5435" s="578"/>
      <c r="B5435" s="418">
        <f t="shared" si="577"/>
        <v>0</v>
      </c>
      <c r="C5435" s="428"/>
      <c r="D5435" s="471"/>
      <c r="E5435" s="430"/>
      <c r="F5435" s="468">
        <f>IF(C5435="",0,D5425)</f>
        <v>0</v>
      </c>
      <c r="G5435" s="426">
        <f t="shared" si="578"/>
        <v>0</v>
      </c>
    </row>
    <row r="5436" spans="1:7" ht="16.5" customHeight="1" x14ac:dyDescent="0.2">
      <c r="A5436" s="578"/>
      <c r="B5436" s="418">
        <f t="shared" si="577"/>
        <v>0</v>
      </c>
      <c r="C5436" s="428"/>
      <c r="D5436" s="425"/>
      <c r="E5436" s="471"/>
      <c r="F5436" s="468">
        <f>IF(C5436="",0,D5425)</f>
        <v>0</v>
      </c>
      <c r="G5436" s="426">
        <f t="shared" si="578"/>
        <v>0</v>
      </c>
    </row>
    <row r="5437" spans="1:7" ht="16.5" customHeight="1" x14ac:dyDescent="0.2">
      <c r="A5437" s="578"/>
      <c r="B5437" s="418">
        <f t="shared" si="577"/>
        <v>0</v>
      </c>
      <c r="C5437" s="428"/>
      <c r="D5437" s="425"/>
      <c r="E5437" s="471"/>
      <c r="F5437" s="468">
        <f>IF(C5437="",0,D5425)</f>
        <v>0</v>
      </c>
      <c r="G5437" s="426">
        <f t="shared" si="578"/>
        <v>0</v>
      </c>
    </row>
    <row r="5438" spans="1:7" ht="16.5" customHeight="1" x14ac:dyDescent="0.2">
      <c r="A5438" s="578"/>
      <c r="B5438" s="418">
        <f t="shared" si="577"/>
        <v>0</v>
      </c>
      <c r="C5438" s="428"/>
      <c r="D5438" s="425"/>
      <c r="E5438" s="429"/>
      <c r="F5438" s="468">
        <f>IF(C5438="",0,D5425)</f>
        <v>0</v>
      </c>
      <c r="G5438" s="426">
        <f t="shared" si="578"/>
        <v>0</v>
      </c>
    </row>
    <row r="5439" spans="1:7" ht="16.5" customHeight="1" x14ac:dyDescent="0.2">
      <c r="A5439" s="578"/>
      <c r="B5439" s="418">
        <f t="shared" si="577"/>
        <v>0</v>
      </c>
      <c r="C5439" s="424"/>
      <c r="D5439" s="425"/>
      <c r="E5439" s="429"/>
      <c r="F5439" s="468">
        <f>IF(C5439="",0,D5425)</f>
        <v>0</v>
      </c>
      <c r="G5439" s="426">
        <f t="shared" si="578"/>
        <v>0</v>
      </c>
    </row>
    <row r="5440" spans="1:7" ht="16.5" customHeight="1" x14ac:dyDescent="0.2">
      <c r="A5440" s="169"/>
      <c r="B5440" s="156"/>
      <c r="C5440" s="160"/>
      <c r="D5440" s="156"/>
      <c r="E5440" s="157"/>
      <c r="F5440" s="166" t="s">
        <v>35</v>
      </c>
      <c r="G5440" s="431">
        <f>SUBTOTAL(9,G5430:G5439)</f>
        <v>0</v>
      </c>
    </row>
    <row r="5441" spans="1:7" ht="16.5" customHeight="1" x14ac:dyDescent="0.2">
      <c r="A5441" s="165"/>
      <c r="B5441" s="160"/>
      <c r="C5441" s="167" t="s">
        <v>821</v>
      </c>
      <c r="D5441" s="156"/>
      <c r="E5441" s="157"/>
      <c r="F5441" s="158"/>
      <c r="G5441" s="168"/>
    </row>
    <row r="5442" spans="1:7" ht="16.5" customHeight="1" x14ac:dyDescent="0.2">
      <c r="A5442" s="603" t="s">
        <v>681</v>
      </c>
      <c r="B5442" s="604"/>
      <c r="C5442" s="605" t="s">
        <v>0</v>
      </c>
      <c r="D5442" s="607" t="s">
        <v>32</v>
      </c>
      <c r="E5442" s="607" t="s">
        <v>1715</v>
      </c>
      <c r="F5442" s="609" t="s">
        <v>1054</v>
      </c>
      <c r="G5442" s="611" t="s">
        <v>34</v>
      </c>
    </row>
    <row r="5443" spans="1:7" ht="16.5" customHeight="1" x14ac:dyDescent="0.2">
      <c r="A5443" s="163" t="s">
        <v>682</v>
      </c>
      <c r="B5443" s="164" t="s">
        <v>683</v>
      </c>
      <c r="C5443" s="606"/>
      <c r="D5443" s="608"/>
      <c r="E5443" s="608"/>
      <c r="F5443" s="610"/>
      <c r="G5443" s="612"/>
    </row>
    <row r="5444" spans="1:7" ht="16.5" customHeight="1" x14ac:dyDescent="0.2">
      <c r="A5444" s="423" t="s">
        <v>1822</v>
      </c>
      <c r="B5444" s="418" t="str">
        <f t="shared" ref="B5444:B5450" si="579">IF(A5444=0,0,VLOOKUP(A5444,Tabla_Indices,2,FALSE))</f>
        <v>Oficial Especializado</v>
      </c>
      <c r="C5444" s="427" t="s">
        <v>1723</v>
      </c>
      <c r="D5444" s="425"/>
      <c r="E5444" s="429"/>
      <c r="F5444" s="419">
        <f>D5425</f>
        <v>0</v>
      </c>
      <c r="G5444" s="432">
        <f>IF(F5444=0,0,ROUND(D5444*E5444/F5444,2))</f>
        <v>0</v>
      </c>
    </row>
    <row r="5445" spans="1:7" ht="16.5" customHeight="1" x14ac:dyDescent="0.2">
      <c r="A5445" s="423" t="s">
        <v>1823</v>
      </c>
      <c r="B5445" s="418" t="str">
        <f t="shared" si="579"/>
        <v xml:space="preserve">Oficial </v>
      </c>
      <c r="C5445" s="424" t="s">
        <v>1724</v>
      </c>
      <c r="D5445" s="425"/>
      <c r="E5445" s="429"/>
      <c r="F5445" s="419">
        <f>D5425</f>
        <v>0</v>
      </c>
      <c r="G5445" s="432">
        <f t="shared" ref="G5445:G5450" si="580">IF(F5445=0,0,ROUND(D5445*E5445/F5445,2))</f>
        <v>0</v>
      </c>
    </row>
    <row r="5446" spans="1:7" ht="16.5" customHeight="1" x14ac:dyDescent="0.2">
      <c r="A5446" s="423" t="s">
        <v>1824</v>
      </c>
      <c r="B5446" s="418" t="str">
        <f t="shared" si="579"/>
        <v>Ayudante</v>
      </c>
      <c r="C5446" s="424" t="s">
        <v>1725</v>
      </c>
      <c r="D5446" s="425"/>
      <c r="E5446" s="429"/>
      <c r="F5446" s="419">
        <f>D5425</f>
        <v>0</v>
      </c>
      <c r="G5446" s="432">
        <f t="shared" si="580"/>
        <v>0</v>
      </c>
    </row>
    <row r="5447" spans="1:7" ht="16.5" customHeight="1" x14ac:dyDescent="0.2">
      <c r="A5447" s="423" t="s">
        <v>1824</v>
      </c>
      <c r="B5447" s="418" t="str">
        <f t="shared" si="579"/>
        <v>Ayudante</v>
      </c>
      <c r="C5447" s="424" t="s">
        <v>825</v>
      </c>
      <c r="D5447" s="425"/>
      <c r="E5447" s="429"/>
      <c r="F5447" s="419">
        <f>D5425</f>
        <v>0</v>
      </c>
      <c r="G5447" s="432">
        <f t="shared" si="580"/>
        <v>0</v>
      </c>
    </row>
    <row r="5448" spans="1:7" ht="16.5" customHeight="1" x14ac:dyDescent="0.2">
      <c r="A5448" s="423"/>
      <c r="B5448" s="418">
        <f t="shared" si="579"/>
        <v>0</v>
      </c>
      <c r="C5448" s="424"/>
      <c r="D5448" s="425"/>
      <c r="E5448" s="429"/>
      <c r="F5448" s="419"/>
      <c r="G5448" s="432">
        <f t="shared" si="580"/>
        <v>0</v>
      </c>
    </row>
    <row r="5449" spans="1:7" ht="16.5" customHeight="1" x14ac:dyDescent="0.2">
      <c r="A5449" s="423" t="s">
        <v>1825</v>
      </c>
      <c r="B5449" s="418" t="str">
        <f t="shared" si="579"/>
        <v>Sereno</v>
      </c>
      <c r="C5449" s="424" t="s">
        <v>1726</v>
      </c>
      <c r="D5449" s="433"/>
      <c r="E5449" s="571"/>
      <c r="F5449" s="419">
        <f>D5425</f>
        <v>0</v>
      </c>
      <c r="G5449" s="432">
        <f t="shared" si="580"/>
        <v>0</v>
      </c>
    </row>
    <row r="5450" spans="1:7" ht="16.5" customHeight="1" x14ac:dyDescent="0.2">
      <c r="A5450" s="423"/>
      <c r="B5450" s="418">
        <f t="shared" si="579"/>
        <v>0</v>
      </c>
      <c r="C5450" s="418"/>
      <c r="D5450" s="469"/>
      <c r="E5450" s="419"/>
      <c r="F5450" s="419">
        <f>D5425</f>
        <v>0</v>
      </c>
      <c r="G5450" s="432">
        <f t="shared" si="580"/>
        <v>0</v>
      </c>
    </row>
    <row r="5451" spans="1:7" ht="16.5" customHeight="1" x14ac:dyDescent="0.2">
      <c r="A5451" s="169"/>
      <c r="B5451" s="156"/>
      <c r="C5451" s="160"/>
      <c r="D5451" s="156"/>
      <c r="E5451" s="157"/>
      <c r="F5451" s="166" t="s">
        <v>36</v>
      </c>
      <c r="G5451" s="434">
        <f>SUBTOTAL(9,G5444:G5450)</f>
        <v>0</v>
      </c>
    </row>
    <row r="5452" spans="1:7" ht="16.5" customHeight="1" x14ac:dyDescent="0.2">
      <c r="A5452" s="165"/>
      <c r="B5452" s="160"/>
      <c r="C5452" s="167" t="s">
        <v>1705</v>
      </c>
      <c r="D5452" s="156"/>
      <c r="E5452" s="157"/>
      <c r="F5452" s="158"/>
      <c r="G5452" s="168"/>
    </row>
    <row r="5453" spans="1:7" ht="16.5" customHeight="1" x14ac:dyDescent="0.2">
      <c r="A5453" s="603" t="s">
        <v>681</v>
      </c>
      <c r="B5453" s="604"/>
      <c r="C5453" s="605" t="s">
        <v>0</v>
      </c>
      <c r="D5453" s="605" t="s">
        <v>31</v>
      </c>
      <c r="E5453" s="607" t="s">
        <v>32</v>
      </c>
      <c r="F5453" s="609" t="s">
        <v>33</v>
      </c>
      <c r="G5453" s="611" t="s">
        <v>34</v>
      </c>
    </row>
    <row r="5454" spans="1:7" ht="16.5" customHeight="1" x14ac:dyDescent="0.2">
      <c r="A5454" s="163" t="s">
        <v>682</v>
      </c>
      <c r="B5454" s="164" t="s">
        <v>683</v>
      </c>
      <c r="C5454" s="606"/>
      <c r="D5454" s="606"/>
      <c r="E5454" s="608"/>
      <c r="F5454" s="610"/>
      <c r="G5454" s="612"/>
    </row>
    <row r="5455" spans="1:7" ht="16.5" customHeight="1" x14ac:dyDescent="0.2">
      <c r="A5455" s="423"/>
      <c r="B5455" s="418">
        <f t="shared" ref="B5455:B5465" si="581">IF(A5455=0,0,VLOOKUP(A5455,Tabla_Indices,2,FALSE))</f>
        <v>0</v>
      </c>
      <c r="C5455" s="424"/>
      <c r="D5455" s="425"/>
      <c r="E5455" s="429"/>
      <c r="F5455" s="430"/>
      <c r="G5455" s="432">
        <f>ROUND(E5455*F5455,2)</f>
        <v>0</v>
      </c>
    </row>
    <row r="5456" spans="1:7" ht="16.5" customHeight="1" x14ac:dyDescent="0.2">
      <c r="A5456" s="423"/>
      <c r="B5456" s="418">
        <f t="shared" si="581"/>
        <v>0</v>
      </c>
      <c r="C5456" s="424"/>
      <c r="D5456" s="425"/>
      <c r="E5456" s="429"/>
      <c r="F5456" s="430"/>
      <c r="G5456" s="432">
        <f t="shared" ref="G5456:G5465" si="582">ROUND(E5456*F5456,2)</f>
        <v>0</v>
      </c>
    </row>
    <row r="5457" spans="1:7" ht="16.5" customHeight="1" x14ac:dyDescent="0.2">
      <c r="A5457" s="423"/>
      <c r="B5457" s="418">
        <f t="shared" si="581"/>
        <v>0</v>
      </c>
      <c r="C5457" s="424"/>
      <c r="D5457" s="425"/>
      <c r="E5457" s="429"/>
      <c r="F5457" s="430"/>
      <c r="G5457" s="432">
        <f t="shared" si="582"/>
        <v>0</v>
      </c>
    </row>
    <row r="5458" spans="1:7" ht="16.5" customHeight="1" x14ac:dyDescent="0.2">
      <c r="A5458" s="423"/>
      <c r="B5458" s="418">
        <f t="shared" si="581"/>
        <v>0</v>
      </c>
      <c r="C5458" s="424"/>
      <c r="D5458" s="425"/>
      <c r="E5458" s="429"/>
      <c r="F5458" s="430"/>
      <c r="G5458" s="432">
        <f t="shared" si="582"/>
        <v>0</v>
      </c>
    </row>
    <row r="5459" spans="1:7" ht="16.5" customHeight="1" x14ac:dyDescent="0.2">
      <c r="A5459" s="423"/>
      <c r="B5459" s="418">
        <f t="shared" si="581"/>
        <v>0</v>
      </c>
      <c r="C5459" s="424"/>
      <c r="D5459" s="425"/>
      <c r="E5459" s="429"/>
      <c r="F5459" s="430"/>
      <c r="G5459" s="432">
        <f t="shared" si="582"/>
        <v>0</v>
      </c>
    </row>
    <row r="5460" spans="1:7" ht="16.5" customHeight="1" x14ac:dyDescent="0.2">
      <c r="A5460" s="423"/>
      <c r="B5460" s="418">
        <f t="shared" si="581"/>
        <v>0</v>
      </c>
      <c r="C5460" s="424"/>
      <c r="D5460" s="425"/>
      <c r="E5460" s="435"/>
      <c r="F5460" s="430"/>
      <c r="G5460" s="432">
        <f t="shared" si="582"/>
        <v>0</v>
      </c>
    </row>
    <row r="5461" spans="1:7" ht="16.5" customHeight="1" x14ac:dyDescent="0.2">
      <c r="A5461" s="423"/>
      <c r="B5461" s="418">
        <f t="shared" si="581"/>
        <v>0</v>
      </c>
      <c r="C5461" s="424"/>
      <c r="D5461" s="425"/>
      <c r="E5461" s="429"/>
      <c r="F5461" s="430"/>
      <c r="G5461" s="432">
        <f t="shared" si="582"/>
        <v>0</v>
      </c>
    </row>
    <row r="5462" spans="1:7" ht="16.5" customHeight="1" x14ac:dyDescent="0.2">
      <c r="A5462" s="423"/>
      <c r="B5462" s="418">
        <f t="shared" si="581"/>
        <v>0</v>
      </c>
      <c r="C5462" s="424"/>
      <c r="D5462" s="425"/>
      <c r="E5462" s="429"/>
      <c r="F5462" s="430"/>
      <c r="G5462" s="432">
        <f t="shared" si="582"/>
        <v>0</v>
      </c>
    </row>
    <row r="5463" spans="1:7" ht="16.5" customHeight="1" x14ac:dyDescent="0.2">
      <c r="A5463" s="423"/>
      <c r="B5463" s="418">
        <f t="shared" si="581"/>
        <v>0</v>
      </c>
      <c r="C5463" s="424"/>
      <c r="D5463" s="425"/>
      <c r="E5463" s="429"/>
      <c r="F5463" s="430"/>
      <c r="G5463" s="432">
        <f t="shared" si="582"/>
        <v>0</v>
      </c>
    </row>
    <row r="5464" spans="1:7" ht="16.5" customHeight="1" x14ac:dyDescent="0.2">
      <c r="A5464" s="423"/>
      <c r="B5464" s="418">
        <f t="shared" si="581"/>
        <v>0</v>
      </c>
      <c r="C5464" s="424"/>
      <c r="D5464" s="425"/>
      <c r="E5464" s="429"/>
      <c r="F5464" s="430"/>
      <c r="G5464" s="432">
        <f t="shared" si="582"/>
        <v>0</v>
      </c>
    </row>
    <row r="5465" spans="1:7" ht="16.5" customHeight="1" x14ac:dyDescent="0.2">
      <c r="A5465" s="423"/>
      <c r="B5465" s="418">
        <f t="shared" si="581"/>
        <v>0</v>
      </c>
      <c r="C5465" s="424"/>
      <c r="D5465" s="425"/>
      <c r="E5465" s="429"/>
      <c r="F5465" s="430"/>
      <c r="G5465" s="432">
        <f t="shared" si="582"/>
        <v>0</v>
      </c>
    </row>
    <row r="5466" spans="1:7" ht="16.5" customHeight="1" x14ac:dyDescent="0.2">
      <c r="A5466" s="165"/>
      <c r="B5466" s="160"/>
      <c r="C5466" s="160"/>
      <c r="D5466" s="156"/>
      <c r="E5466" s="157"/>
      <c r="F5466" s="166" t="s">
        <v>37</v>
      </c>
      <c r="G5466" s="436">
        <f>SUBTOTAL(9,G5455:G5465)</f>
        <v>0</v>
      </c>
    </row>
    <row r="5467" spans="1:7" ht="16.5" customHeight="1" x14ac:dyDescent="0.2">
      <c r="A5467" s="165"/>
      <c r="B5467" s="160"/>
      <c r="C5467" s="167" t="s">
        <v>1706</v>
      </c>
      <c r="D5467" s="156"/>
      <c r="E5467" s="157"/>
      <c r="F5467" s="158"/>
      <c r="G5467" s="168"/>
    </row>
    <row r="5468" spans="1:7" ht="16.5" customHeight="1" x14ac:dyDescent="0.2">
      <c r="A5468" s="603" t="s">
        <v>681</v>
      </c>
      <c r="B5468" s="604"/>
      <c r="C5468" s="605" t="s">
        <v>0</v>
      </c>
      <c r="D5468" s="605" t="s">
        <v>31</v>
      </c>
      <c r="E5468" s="607" t="s">
        <v>32</v>
      </c>
      <c r="F5468" s="609" t="s">
        <v>33</v>
      </c>
      <c r="G5468" s="611" t="s">
        <v>34</v>
      </c>
    </row>
    <row r="5469" spans="1:7" ht="16.5" customHeight="1" x14ac:dyDescent="0.2">
      <c r="A5469" s="163" t="s">
        <v>682</v>
      </c>
      <c r="B5469" s="164" t="s">
        <v>683</v>
      </c>
      <c r="C5469" s="606"/>
      <c r="D5469" s="606"/>
      <c r="E5469" s="608"/>
      <c r="F5469" s="610"/>
      <c r="G5469" s="612"/>
    </row>
    <row r="5470" spans="1:7" ht="16.5" customHeight="1" x14ac:dyDescent="0.2">
      <c r="A5470" s="423"/>
      <c r="B5470" s="418">
        <f>IF(A5470=0,0,VLOOKUP(A5470,Tabla_Indices,2,FALSE))</f>
        <v>0</v>
      </c>
      <c r="C5470" s="424"/>
      <c r="D5470" s="425"/>
      <c r="E5470" s="429"/>
      <c r="F5470" s="430"/>
      <c r="G5470" s="432">
        <f>ROUND(E5470*F5470,2)</f>
        <v>0</v>
      </c>
    </row>
    <row r="5471" spans="1:7" ht="16.5" customHeight="1" x14ac:dyDescent="0.2">
      <c r="A5471" s="423"/>
      <c r="B5471" s="418">
        <f>IF(A5471=0,0,VLOOKUP(A5471,Tabla_Indices,2,FALSE))</f>
        <v>0</v>
      </c>
      <c r="C5471" s="424"/>
      <c r="D5471" s="425"/>
      <c r="E5471" s="435"/>
      <c r="F5471" s="430"/>
      <c r="G5471" s="432">
        <f t="shared" ref="G5471" si="583">ROUND(E5471*F5471,2)</f>
        <v>0</v>
      </c>
    </row>
    <row r="5472" spans="1:7" ht="16.5" customHeight="1" x14ac:dyDescent="0.2">
      <c r="A5472" s="165"/>
      <c r="B5472" s="160"/>
      <c r="C5472" s="160"/>
      <c r="D5472" s="156"/>
      <c r="E5472" s="157"/>
      <c r="F5472" s="166" t="s">
        <v>1707</v>
      </c>
      <c r="G5472" s="436">
        <f>SUBTOTAL(9,G5470:G5471)</f>
        <v>0</v>
      </c>
    </row>
    <row r="5473" spans="1:7" ht="16.5" customHeight="1" thickBot="1" x14ac:dyDescent="0.25">
      <c r="A5473" s="170"/>
      <c r="B5473" s="171"/>
      <c r="C5473" s="172"/>
      <c r="D5473" s="171"/>
      <c r="E5473" s="173"/>
      <c r="F5473" s="174"/>
      <c r="G5473" s="175"/>
    </row>
    <row r="5474" spans="1:7" ht="16.5" customHeight="1" thickBot="1" x14ac:dyDescent="0.25">
      <c r="A5474" s="202">
        <f>B5407</f>
        <v>73</v>
      </c>
      <c r="B5474" s="201">
        <f>C5407</f>
        <v>0</v>
      </c>
      <c r="C5474" s="225"/>
      <c r="D5474" s="225" t="s">
        <v>38</v>
      </c>
      <c r="E5474" s="226"/>
      <c r="F5474" s="437" t="str">
        <f>CONCATENATE("$/",G5407)</f>
        <v>$/0</v>
      </c>
      <c r="G5474" s="438">
        <f>SUBTOTAL(9,G5430:G5473)</f>
        <v>0</v>
      </c>
    </row>
    <row r="5475" spans="1:7" ht="16.5" customHeight="1" thickTop="1" thickBot="1" x14ac:dyDescent="0.25"/>
    <row r="5476" spans="1:7" ht="16.5" customHeight="1" thickTop="1" x14ac:dyDescent="0.2">
      <c r="A5476" s="613" t="s">
        <v>40</v>
      </c>
      <c r="B5476" s="614"/>
      <c r="C5476" s="614"/>
      <c r="D5476" s="614"/>
      <c r="E5476" s="614"/>
      <c r="F5476" s="614"/>
      <c r="G5476" s="615"/>
    </row>
    <row r="5477" spans="1:7" ht="16.5" customHeight="1" x14ac:dyDescent="0.2">
      <c r="A5477" s="146" t="s">
        <v>819</v>
      </c>
      <c r="B5477" s="147" t="str">
        <f>Comitente</f>
        <v>DIRECCIÓN PROVINCIAL DE VIALIDAD</v>
      </c>
      <c r="C5477" s="148"/>
      <c r="D5477" s="223"/>
      <c r="E5477" s="223"/>
      <c r="F5477" s="150"/>
      <c r="G5477" s="151"/>
    </row>
    <row r="5478" spans="1:7" ht="16.5" customHeight="1" x14ac:dyDescent="0.2">
      <c r="A5478" s="146" t="s">
        <v>820</v>
      </c>
      <c r="B5478" s="147">
        <f>Contratista</f>
        <v>0</v>
      </c>
      <c r="C5478" s="152"/>
      <c r="D5478" s="152"/>
      <c r="E5478" s="152"/>
      <c r="F5478" s="147"/>
      <c r="G5478" s="153"/>
    </row>
    <row r="5479" spans="1:7" ht="16.5" customHeight="1" x14ac:dyDescent="0.2">
      <c r="A5479" s="146" t="s">
        <v>28</v>
      </c>
      <c r="B5479" s="147">
        <f>Obra</f>
        <v>0</v>
      </c>
      <c r="C5479" s="152"/>
      <c r="D5479" s="152"/>
      <c r="E5479" s="152"/>
      <c r="F5479" s="147" t="s">
        <v>41</v>
      </c>
      <c r="G5479" s="153">
        <f>Fecha_Base</f>
        <v>0</v>
      </c>
    </row>
    <row r="5480" spans="1:7" ht="16.5" customHeight="1" x14ac:dyDescent="0.2">
      <c r="A5480" s="154" t="s">
        <v>818</v>
      </c>
      <c r="B5480" s="155">
        <f>Ubicación</f>
        <v>0</v>
      </c>
      <c r="C5480" s="155"/>
      <c r="D5480" s="156"/>
      <c r="E5480" s="157"/>
      <c r="F5480" s="158"/>
      <c r="G5480" s="159"/>
    </row>
    <row r="5481" spans="1:7" ht="16.5" customHeight="1" x14ac:dyDescent="0.2">
      <c r="A5481" s="154" t="s">
        <v>42</v>
      </c>
      <c r="B5481" s="470"/>
      <c r="C5481" s="160" t="str">
        <f>IF(B5481="","",VLOOKUP(B5481,Tabla_CyP,2,FALSE))</f>
        <v/>
      </c>
      <c r="E5481" s="157"/>
      <c r="F5481" s="158"/>
      <c r="G5481" s="159"/>
    </row>
    <row r="5482" spans="1:7" ht="16.5" customHeight="1" x14ac:dyDescent="0.2">
      <c r="A5482" s="154" t="s">
        <v>29</v>
      </c>
      <c r="B5482" s="570">
        <v>74</v>
      </c>
      <c r="C5482" s="160">
        <f>IF(B5482=0,"",VLOOKUP(B5482,Tabla_CyP,2,FALSE))</f>
        <v>0</v>
      </c>
      <c r="D5482" s="156"/>
      <c r="E5482" s="157"/>
      <c r="F5482" s="155" t="s">
        <v>30</v>
      </c>
      <c r="G5482" s="161">
        <f>IF(B5482=0,"",VLOOKUP(B5482,Tabla_CyP,4,FALSE))</f>
        <v>0</v>
      </c>
    </row>
    <row r="5483" spans="1:7" ht="16.5" customHeight="1" x14ac:dyDescent="0.2">
      <c r="A5483" s="154"/>
      <c r="B5483" s="155"/>
      <c r="C5483" s="160"/>
      <c r="D5483" s="156"/>
      <c r="E5483" s="157"/>
      <c r="F5483" s="160"/>
      <c r="G5483" s="162"/>
    </row>
    <row r="5484" spans="1:7" ht="16.5" customHeight="1" x14ac:dyDescent="0.2">
      <c r="A5484" s="412"/>
      <c r="B5484" s="149"/>
      <c r="C5484" s="413" t="s">
        <v>1695</v>
      </c>
      <c r="D5484" s="149"/>
      <c r="E5484" s="149"/>
      <c r="F5484" s="149"/>
      <c r="G5484" s="414"/>
    </row>
    <row r="5485" spans="1:7" ht="16.5" customHeight="1" x14ac:dyDescent="0.2">
      <c r="A5485" s="154"/>
      <c r="B5485" s="215"/>
      <c r="C5485" s="160"/>
      <c r="D5485" s="156"/>
      <c r="E5485" s="157"/>
      <c r="F5485" s="155"/>
      <c r="G5485" s="161"/>
    </row>
    <row r="5486" spans="1:7" ht="16.5" customHeight="1" x14ac:dyDescent="0.2">
      <c r="A5486" s="154"/>
      <c r="B5486" s="215"/>
      <c r="C5486" s="415" t="s">
        <v>1696</v>
      </c>
      <c r="D5486" s="416" t="s">
        <v>32</v>
      </c>
      <c r="E5486" s="416" t="s">
        <v>1697</v>
      </c>
      <c r="F5486" s="416" t="s">
        <v>1698</v>
      </c>
      <c r="G5486" s="417" t="s">
        <v>1699</v>
      </c>
    </row>
    <row r="5487" spans="1:7" ht="16.5" customHeight="1" x14ac:dyDescent="0.2">
      <c r="A5487" s="154"/>
      <c r="B5487" s="215"/>
      <c r="C5487" s="424"/>
      <c r="D5487" s="429"/>
      <c r="E5487" s="467"/>
      <c r="F5487" s="430"/>
      <c r="G5487" s="420">
        <f>ROUND(D5487*F5487,2)</f>
        <v>0</v>
      </c>
    </row>
    <row r="5488" spans="1:7" ht="16.5" customHeight="1" x14ac:dyDescent="0.2">
      <c r="A5488" s="154"/>
      <c r="B5488" s="215"/>
      <c r="C5488" s="424"/>
      <c r="D5488" s="429"/>
      <c r="E5488" s="467"/>
      <c r="F5488" s="430"/>
      <c r="G5488" s="420">
        <f>ROUND(D5488*F5488,2)</f>
        <v>0</v>
      </c>
    </row>
    <row r="5489" spans="1:7" ht="16.5" customHeight="1" x14ac:dyDescent="0.2">
      <c r="A5489" s="154"/>
      <c r="B5489" s="215"/>
      <c r="C5489" s="424"/>
      <c r="D5489" s="429"/>
      <c r="E5489" s="467"/>
      <c r="F5489" s="430"/>
      <c r="G5489" s="420">
        <f>ROUND(D5489*F5489,2)</f>
        <v>0</v>
      </c>
    </row>
    <row r="5490" spans="1:7" ht="16.5" customHeight="1" x14ac:dyDescent="0.2">
      <c r="A5490" s="154"/>
      <c r="B5490" s="215"/>
      <c r="C5490" s="424"/>
      <c r="D5490" s="429"/>
      <c r="E5490" s="467"/>
      <c r="F5490" s="430"/>
      <c r="G5490" s="420">
        <f>ROUND(D5490*F5490,2)</f>
        <v>0</v>
      </c>
    </row>
    <row r="5491" spans="1:7" ht="16.5" customHeight="1" x14ac:dyDescent="0.2">
      <c r="A5491" s="154"/>
      <c r="B5491" s="215"/>
      <c r="C5491" s="424"/>
      <c r="D5491" s="429"/>
      <c r="E5491" s="467"/>
      <c r="F5491" s="430"/>
      <c r="G5491" s="420">
        <f t="shared" ref="G5491:G5496" si="584">ROUND(D5491*F5491,2)</f>
        <v>0</v>
      </c>
    </row>
    <row r="5492" spans="1:7" ht="16.5" customHeight="1" x14ac:dyDescent="0.2">
      <c r="A5492" s="154"/>
      <c r="B5492" s="215"/>
      <c r="C5492" s="424"/>
      <c r="D5492" s="429"/>
      <c r="E5492" s="467"/>
      <c r="F5492" s="430"/>
      <c r="G5492" s="420">
        <f t="shared" si="584"/>
        <v>0</v>
      </c>
    </row>
    <row r="5493" spans="1:7" ht="16.5" customHeight="1" x14ac:dyDescent="0.2">
      <c r="A5493" s="154"/>
      <c r="B5493" s="215"/>
      <c r="C5493" s="424"/>
      <c r="D5493" s="429"/>
      <c r="E5493" s="467"/>
      <c r="F5493" s="430"/>
      <c r="G5493" s="420">
        <f t="shared" si="584"/>
        <v>0</v>
      </c>
    </row>
    <row r="5494" spans="1:7" ht="16.5" customHeight="1" x14ac:dyDescent="0.2">
      <c r="A5494" s="154"/>
      <c r="B5494" s="215"/>
      <c r="C5494" s="424"/>
      <c r="D5494" s="429"/>
      <c r="E5494" s="467"/>
      <c r="F5494" s="430"/>
      <c r="G5494" s="420">
        <f t="shared" si="584"/>
        <v>0</v>
      </c>
    </row>
    <row r="5495" spans="1:7" ht="16.5" customHeight="1" x14ac:dyDescent="0.2">
      <c r="A5495" s="154"/>
      <c r="B5495" s="215"/>
      <c r="C5495" s="424"/>
      <c r="D5495" s="429"/>
      <c r="E5495" s="467"/>
      <c r="F5495" s="430"/>
      <c r="G5495" s="420">
        <f t="shared" si="584"/>
        <v>0</v>
      </c>
    </row>
    <row r="5496" spans="1:7" ht="16.5" customHeight="1" x14ac:dyDescent="0.2">
      <c r="A5496" s="154"/>
      <c r="B5496" s="215"/>
      <c r="C5496" s="424"/>
      <c r="D5496" s="429"/>
      <c r="E5496" s="467"/>
      <c r="F5496" s="430"/>
      <c r="G5496" s="420">
        <f t="shared" si="584"/>
        <v>0</v>
      </c>
    </row>
    <row r="5497" spans="1:7" ht="16.5" customHeight="1" thickBot="1" x14ac:dyDescent="0.25">
      <c r="A5497" s="154"/>
      <c r="B5497" s="215"/>
      <c r="C5497" s="160"/>
      <c r="E5497" s="222"/>
      <c r="F5497" s="155"/>
      <c r="G5497" s="161"/>
    </row>
    <row r="5498" spans="1:7" ht="16.5" customHeight="1" thickBot="1" x14ac:dyDescent="0.25">
      <c r="A5498" s="154"/>
      <c r="C5498" s="421" t="s">
        <v>1700</v>
      </c>
      <c r="E5498" s="222">
        <f>SUMPRODUCT(D5487:D5496,E5487:E5496)</f>
        <v>0</v>
      </c>
      <c r="F5498" s="155" t="s">
        <v>1701</v>
      </c>
      <c r="G5498" s="422">
        <f>SUM(G5487:G5496)</f>
        <v>0</v>
      </c>
    </row>
    <row r="5499" spans="1:7" ht="16.5" customHeight="1" x14ac:dyDescent="0.2">
      <c r="A5499" s="154"/>
      <c r="B5499" s="215"/>
      <c r="C5499" s="421"/>
      <c r="D5499" s="222"/>
      <c r="E5499" s="157"/>
      <c r="F5499" s="155"/>
      <c r="G5499" s="224"/>
    </row>
    <row r="5500" spans="1:7" ht="16.5" customHeight="1" x14ac:dyDescent="0.2">
      <c r="A5500" s="154"/>
      <c r="B5500" s="215"/>
      <c r="C5500" s="155" t="s">
        <v>1702</v>
      </c>
      <c r="D5500" s="425"/>
      <c r="E5500" s="559" t="str">
        <f>CONCATENATE(G5482,"/día")</f>
        <v>0/día</v>
      </c>
      <c r="F5500" s="155"/>
      <c r="G5500" s="161"/>
    </row>
    <row r="5501" spans="1:7" ht="16.5" customHeight="1" x14ac:dyDescent="0.2">
      <c r="A5501" s="154"/>
      <c r="B5501" s="215"/>
      <c r="C5501" s="160"/>
      <c r="D5501" s="156"/>
      <c r="E5501" s="157"/>
      <c r="F5501" s="155"/>
      <c r="G5501" s="161"/>
    </row>
    <row r="5502" spans="1:7" ht="16.5" customHeight="1" x14ac:dyDescent="0.2">
      <c r="A5502" s="603" t="s">
        <v>681</v>
      </c>
      <c r="B5502" s="604"/>
      <c r="C5502" s="605" t="s">
        <v>0</v>
      </c>
      <c r="D5502" s="607" t="s">
        <v>1703</v>
      </c>
      <c r="E5502" s="607" t="s">
        <v>1715</v>
      </c>
      <c r="F5502" s="609" t="s">
        <v>1054</v>
      </c>
      <c r="G5502" s="611" t="s">
        <v>34</v>
      </c>
    </row>
    <row r="5503" spans="1:7" ht="16.5" customHeight="1" x14ac:dyDescent="0.2">
      <c r="A5503" s="163" t="s">
        <v>682</v>
      </c>
      <c r="B5503" s="164" t="s">
        <v>683</v>
      </c>
      <c r="C5503" s="606"/>
      <c r="D5503" s="608"/>
      <c r="E5503" s="608"/>
      <c r="F5503" s="610"/>
      <c r="G5503" s="612"/>
    </row>
    <row r="5504" spans="1:7" ht="16.5" customHeight="1" x14ac:dyDescent="0.2">
      <c r="A5504" s="165"/>
      <c r="B5504" s="160"/>
      <c r="C5504" s="167" t="s">
        <v>1704</v>
      </c>
      <c r="D5504" s="157"/>
      <c r="E5504" s="157"/>
      <c r="F5504" s="160"/>
      <c r="G5504" s="168"/>
    </row>
    <row r="5505" spans="1:7" ht="16.5" customHeight="1" x14ac:dyDescent="0.2">
      <c r="A5505" s="578" t="s">
        <v>1806</v>
      </c>
      <c r="B5505" s="418" t="str">
        <f t="shared" ref="B5505:B5514" si="585">IF(A5505=0,0,VLOOKUP(A5505,Tabla_Indices,2,FALSE))</f>
        <v>Equipo - Amortización de equipo</v>
      </c>
      <c r="C5505" s="424" t="s">
        <v>1821</v>
      </c>
      <c r="D5505" s="579">
        <f>C_Amortización_Equipo</f>
        <v>0</v>
      </c>
      <c r="E5505" s="472"/>
      <c r="F5505" s="468">
        <f>IF(C5505="",0,D5500)</f>
        <v>0</v>
      </c>
      <c r="G5505" s="426">
        <f>IF(F5505=0,0,ROUND(E5505/F5505,2))</f>
        <v>0</v>
      </c>
    </row>
    <row r="5506" spans="1:7" ht="16.5" customHeight="1" x14ac:dyDescent="0.2">
      <c r="A5506" s="578" t="s">
        <v>1806</v>
      </c>
      <c r="B5506" s="418" t="str">
        <f t="shared" si="585"/>
        <v>Equipo - Amortización de equipo</v>
      </c>
      <c r="C5506" s="424" t="s">
        <v>1811</v>
      </c>
      <c r="D5506" s="579">
        <f>C_Interés_Equipo</f>
        <v>0</v>
      </c>
      <c r="E5506" s="472"/>
      <c r="F5506" s="468">
        <f>IF(C5506="",0,D5500)</f>
        <v>0</v>
      </c>
      <c r="G5506" s="426">
        <f t="shared" ref="G5506:G5514" si="586">IF(F5506=0,0,ROUND(E5506/F5506,2))</f>
        <v>0</v>
      </c>
    </row>
    <row r="5507" spans="1:7" ht="16.5" customHeight="1" x14ac:dyDescent="0.2">
      <c r="A5507" s="578" t="s">
        <v>1807</v>
      </c>
      <c r="B5507" s="418" t="str">
        <f t="shared" si="585"/>
        <v xml:space="preserve">Accesorios y repuestos para máquinas de uso especial                 </v>
      </c>
      <c r="C5507" s="428" t="s">
        <v>1721</v>
      </c>
      <c r="D5507" s="579">
        <f>C_Reparaciones_Repuestos_Equipos</f>
        <v>0</v>
      </c>
      <c r="E5507" s="472"/>
      <c r="F5507" s="468">
        <f>IF(C5507="",0,D5500)</f>
        <v>0</v>
      </c>
      <c r="G5507" s="426">
        <f t="shared" si="586"/>
        <v>0</v>
      </c>
    </row>
    <row r="5508" spans="1:7" ht="16.5" customHeight="1" x14ac:dyDescent="0.2">
      <c r="A5508" s="578" t="s">
        <v>1809</v>
      </c>
      <c r="B5508" s="418" t="str">
        <f t="shared" si="585"/>
        <v xml:space="preserve">Gas oil                                                                </v>
      </c>
      <c r="C5508" s="428" t="s">
        <v>982</v>
      </c>
      <c r="D5508" s="579">
        <f>C_Combustible_Equipos</f>
        <v>0</v>
      </c>
      <c r="E5508" s="472"/>
      <c r="F5508" s="468">
        <f>IF(C5508="",0,D5500)</f>
        <v>0</v>
      </c>
      <c r="G5508" s="426">
        <f t="shared" si="586"/>
        <v>0</v>
      </c>
    </row>
    <row r="5509" spans="1:7" ht="16.5" customHeight="1" x14ac:dyDescent="0.2">
      <c r="A5509" s="578" t="s">
        <v>1810</v>
      </c>
      <c r="B5509" s="418" t="str">
        <f t="shared" si="585"/>
        <v xml:space="preserve">Aceites lubricantes                                                    </v>
      </c>
      <c r="C5509" s="428" t="s">
        <v>1808</v>
      </c>
      <c r="D5509" s="579">
        <f>C_Lubricantes_Equipos</f>
        <v>0</v>
      </c>
      <c r="E5509" s="472"/>
      <c r="F5509" s="468">
        <f>IF(C5509="",0,D5500)</f>
        <v>0</v>
      </c>
      <c r="G5509" s="426">
        <f t="shared" si="586"/>
        <v>0</v>
      </c>
    </row>
    <row r="5510" spans="1:7" ht="16.5" customHeight="1" x14ac:dyDescent="0.2">
      <c r="A5510" s="578"/>
      <c r="B5510" s="418">
        <f t="shared" si="585"/>
        <v>0</v>
      </c>
      <c r="C5510" s="428"/>
      <c r="D5510" s="471"/>
      <c r="E5510" s="430"/>
      <c r="F5510" s="468">
        <f>IF(C5510="",0,D5500)</f>
        <v>0</v>
      </c>
      <c r="G5510" s="426">
        <f t="shared" si="586"/>
        <v>0</v>
      </c>
    </row>
    <row r="5511" spans="1:7" ht="16.5" customHeight="1" x14ac:dyDescent="0.2">
      <c r="A5511" s="578"/>
      <c r="B5511" s="418">
        <f t="shared" si="585"/>
        <v>0</v>
      </c>
      <c r="C5511" s="428"/>
      <c r="D5511" s="425"/>
      <c r="E5511" s="471"/>
      <c r="F5511" s="468">
        <f>IF(C5511="",0,D5500)</f>
        <v>0</v>
      </c>
      <c r="G5511" s="426">
        <f t="shared" si="586"/>
        <v>0</v>
      </c>
    </row>
    <row r="5512" spans="1:7" ht="16.5" customHeight="1" x14ac:dyDescent="0.2">
      <c r="A5512" s="578"/>
      <c r="B5512" s="418">
        <f t="shared" si="585"/>
        <v>0</v>
      </c>
      <c r="C5512" s="428"/>
      <c r="D5512" s="425"/>
      <c r="E5512" s="471"/>
      <c r="F5512" s="468">
        <f>IF(C5512="",0,D5500)</f>
        <v>0</v>
      </c>
      <c r="G5512" s="426">
        <f t="shared" si="586"/>
        <v>0</v>
      </c>
    </row>
    <row r="5513" spans="1:7" ht="16.5" customHeight="1" x14ac:dyDescent="0.2">
      <c r="A5513" s="578"/>
      <c r="B5513" s="418">
        <f t="shared" si="585"/>
        <v>0</v>
      </c>
      <c r="C5513" s="428"/>
      <c r="D5513" s="425"/>
      <c r="E5513" s="429"/>
      <c r="F5513" s="468">
        <f>IF(C5513="",0,D5500)</f>
        <v>0</v>
      </c>
      <c r="G5513" s="426">
        <f t="shared" si="586"/>
        <v>0</v>
      </c>
    </row>
    <row r="5514" spans="1:7" ht="16.5" customHeight="1" x14ac:dyDescent="0.2">
      <c r="A5514" s="578"/>
      <c r="B5514" s="418">
        <f t="shared" si="585"/>
        <v>0</v>
      </c>
      <c r="C5514" s="424"/>
      <c r="D5514" s="425"/>
      <c r="E5514" s="429"/>
      <c r="F5514" s="468">
        <f>IF(C5514="",0,D5500)</f>
        <v>0</v>
      </c>
      <c r="G5514" s="426">
        <f t="shared" si="586"/>
        <v>0</v>
      </c>
    </row>
    <row r="5515" spans="1:7" ht="16.5" customHeight="1" x14ac:dyDescent="0.2">
      <c r="A5515" s="169"/>
      <c r="B5515" s="156"/>
      <c r="C5515" s="160"/>
      <c r="D5515" s="156"/>
      <c r="E5515" s="157"/>
      <c r="F5515" s="166" t="s">
        <v>35</v>
      </c>
      <c r="G5515" s="431">
        <f>SUBTOTAL(9,G5505:G5514)</f>
        <v>0</v>
      </c>
    </row>
    <row r="5516" spans="1:7" ht="16.5" customHeight="1" x14ac:dyDescent="0.2">
      <c r="A5516" s="165"/>
      <c r="B5516" s="160"/>
      <c r="C5516" s="167" t="s">
        <v>821</v>
      </c>
      <c r="D5516" s="156"/>
      <c r="E5516" s="157"/>
      <c r="F5516" s="158"/>
      <c r="G5516" s="168"/>
    </row>
    <row r="5517" spans="1:7" ht="16.5" customHeight="1" x14ac:dyDescent="0.2">
      <c r="A5517" s="603" t="s">
        <v>681</v>
      </c>
      <c r="B5517" s="604"/>
      <c r="C5517" s="605" t="s">
        <v>0</v>
      </c>
      <c r="D5517" s="607" t="s">
        <v>32</v>
      </c>
      <c r="E5517" s="607" t="s">
        <v>1715</v>
      </c>
      <c r="F5517" s="609" t="s">
        <v>1054</v>
      </c>
      <c r="G5517" s="611" t="s">
        <v>34</v>
      </c>
    </row>
    <row r="5518" spans="1:7" ht="16.5" customHeight="1" x14ac:dyDescent="0.2">
      <c r="A5518" s="163" t="s">
        <v>682</v>
      </c>
      <c r="B5518" s="164" t="s">
        <v>683</v>
      </c>
      <c r="C5518" s="606"/>
      <c r="D5518" s="608"/>
      <c r="E5518" s="608"/>
      <c r="F5518" s="610"/>
      <c r="G5518" s="612"/>
    </row>
    <row r="5519" spans="1:7" ht="16.5" customHeight="1" x14ac:dyDescent="0.2">
      <c r="A5519" s="423" t="s">
        <v>1822</v>
      </c>
      <c r="B5519" s="418" t="str">
        <f t="shared" ref="B5519:B5525" si="587">IF(A5519=0,0,VLOOKUP(A5519,Tabla_Indices,2,FALSE))</f>
        <v>Oficial Especializado</v>
      </c>
      <c r="C5519" s="427" t="s">
        <v>1723</v>
      </c>
      <c r="D5519" s="425"/>
      <c r="E5519" s="429"/>
      <c r="F5519" s="419">
        <f>D5500</f>
        <v>0</v>
      </c>
      <c r="G5519" s="432">
        <f>IF(F5519=0,0,ROUND(D5519*E5519/F5519,2))</f>
        <v>0</v>
      </c>
    </row>
    <row r="5520" spans="1:7" ht="16.5" customHeight="1" x14ac:dyDescent="0.2">
      <c r="A5520" s="423" t="s">
        <v>1823</v>
      </c>
      <c r="B5520" s="418" t="str">
        <f t="shared" si="587"/>
        <v xml:space="preserve">Oficial </v>
      </c>
      <c r="C5520" s="424" t="s">
        <v>1724</v>
      </c>
      <c r="D5520" s="425"/>
      <c r="E5520" s="429"/>
      <c r="F5520" s="419">
        <f>D5500</f>
        <v>0</v>
      </c>
      <c r="G5520" s="432">
        <f t="shared" ref="G5520:G5525" si="588">IF(F5520=0,0,ROUND(D5520*E5520/F5520,2))</f>
        <v>0</v>
      </c>
    </row>
    <row r="5521" spans="1:7" ht="16.5" customHeight="1" x14ac:dyDescent="0.2">
      <c r="A5521" s="423" t="s">
        <v>1824</v>
      </c>
      <c r="B5521" s="418" t="str">
        <f t="shared" si="587"/>
        <v>Ayudante</v>
      </c>
      <c r="C5521" s="424" t="s">
        <v>1725</v>
      </c>
      <c r="D5521" s="425"/>
      <c r="E5521" s="429"/>
      <c r="F5521" s="419">
        <f>D5500</f>
        <v>0</v>
      </c>
      <c r="G5521" s="432">
        <f t="shared" si="588"/>
        <v>0</v>
      </c>
    </row>
    <row r="5522" spans="1:7" ht="16.5" customHeight="1" x14ac:dyDescent="0.2">
      <c r="A5522" s="423" t="s">
        <v>1824</v>
      </c>
      <c r="B5522" s="418" t="str">
        <f t="shared" si="587"/>
        <v>Ayudante</v>
      </c>
      <c r="C5522" s="424" t="s">
        <v>825</v>
      </c>
      <c r="D5522" s="425"/>
      <c r="E5522" s="429"/>
      <c r="F5522" s="419">
        <f>D5500</f>
        <v>0</v>
      </c>
      <c r="G5522" s="432">
        <f t="shared" si="588"/>
        <v>0</v>
      </c>
    </row>
    <row r="5523" spans="1:7" ht="16.5" customHeight="1" x14ac:dyDescent="0.2">
      <c r="A5523" s="423"/>
      <c r="B5523" s="418">
        <f t="shared" si="587"/>
        <v>0</v>
      </c>
      <c r="C5523" s="424"/>
      <c r="D5523" s="425"/>
      <c r="E5523" s="429"/>
      <c r="F5523" s="419"/>
      <c r="G5523" s="432">
        <f t="shared" si="588"/>
        <v>0</v>
      </c>
    </row>
    <row r="5524" spans="1:7" ht="16.5" customHeight="1" x14ac:dyDescent="0.2">
      <c r="A5524" s="423" t="s">
        <v>1825</v>
      </c>
      <c r="B5524" s="418" t="str">
        <f t="shared" si="587"/>
        <v>Sereno</v>
      </c>
      <c r="C5524" s="424" t="s">
        <v>1726</v>
      </c>
      <c r="D5524" s="433"/>
      <c r="E5524" s="571"/>
      <c r="F5524" s="419">
        <f>D5500</f>
        <v>0</v>
      </c>
      <c r="G5524" s="432">
        <f t="shared" si="588"/>
        <v>0</v>
      </c>
    </row>
    <row r="5525" spans="1:7" ht="16.5" customHeight="1" x14ac:dyDescent="0.2">
      <c r="A5525" s="423"/>
      <c r="B5525" s="418">
        <f t="shared" si="587"/>
        <v>0</v>
      </c>
      <c r="C5525" s="418"/>
      <c r="D5525" s="469"/>
      <c r="E5525" s="419"/>
      <c r="F5525" s="419">
        <f>D5500</f>
        <v>0</v>
      </c>
      <c r="G5525" s="432">
        <f t="shared" si="588"/>
        <v>0</v>
      </c>
    </row>
    <row r="5526" spans="1:7" ht="16.5" customHeight="1" x14ac:dyDescent="0.2">
      <c r="A5526" s="169"/>
      <c r="B5526" s="156"/>
      <c r="C5526" s="160"/>
      <c r="D5526" s="156"/>
      <c r="E5526" s="157"/>
      <c r="F5526" s="166" t="s">
        <v>36</v>
      </c>
      <c r="G5526" s="434">
        <f>SUBTOTAL(9,G5519:G5525)</f>
        <v>0</v>
      </c>
    </row>
    <row r="5527" spans="1:7" ht="16.5" customHeight="1" x14ac:dyDescent="0.2">
      <c r="A5527" s="165"/>
      <c r="B5527" s="160"/>
      <c r="C5527" s="167" t="s">
        <v>1705</v>
      </c>
      <c r="D5527" s="156"/>
      <c r="E5527" s="157"/>
      <c r="F5527" s="158"/>
      <c r="G5527" s="168"/>
    </row>
    <row r="5528" spans="1:7" ht="16.5" customHeight="1" x14ac:dyDescent="0.2">
      <c r="A5528" s="603" t="s">
        <v>681</v>
      </c>
      <c r="B5528" s="604"/>
      <c r="C5528" s="605" t="s">
        <v>0</v>
      </c>
      <c r="D5528" s="605" t="s">
        <v>31</v>
      </c>
      <c r="E5528" s="607" t="s">
        <v>32</v>
      </c>
      <c r="F5528" s="609" t="s">
        <v>33</v>
      </c>
      <c r="G5528" s="611" t="s">
        <v>34</v>
      </c>
    </row>
    <row r="5529" spans="1:7" ht="16.5" customHeight="1" x14ac:dyDescent="0.2">
      <c r="A5529" s="163" t="s">
        <v>682</v>
      </c>
      <c r="B5529" s="164" t="s">
        <v>683</v>
      </c>
      <c r="C5529" s="606"/>
      <c r="D5529" s="606"/>
      <c r="E5529" s="608"/>
      <c r="F5529" s="610"/>
      <c r="G5529" s="612"/>
    </row>
    <row r="5530" spans="1:7" ht="16.5" customHeight="1" x14ac:dyDescent="0.2">
      <c r="A5530" s="423"/>
      <c r="B5530" s="418">
        <f t="shared" ref="B5530:B5540" si="589">IF(A5530=0,0,VLOOKUP(A5530,Tabla_Indices,2,FALSE))</f>
        <v>0</v>
      </c>
      <c r="C5530" s="424"/>
      <c r="D5530" s="425"/>
      <c r="E5530" s="429"/>
      <c r="F5530" s="430"/>
      <c r="G5530" s="432">
        <f>ROUND(E5530*F5530,2)</f>
        <v>0</v>
      </c>
    </row>
    <row r="5531" spans="1:7" ht="16.5" customHeight="1" x14ac:dyDescent="0.2">
      <c r="A5531" s="423"/>
      <c r="B5531" s="418">
        <f t="shared" si="589"/>
        <v>0</v>
      </c>
      <c r="C5531" s="424"/>
      <c r="D5531" s="425"/>
      <c r="E5531" s="429"/>
      <c r="F5531" s="430"/>
      <c r="G5531" s="432">
        <f t="shared" ref="G5531:G5540" si="590">ROUND(E5531*F5531,2)</f>
        <v>0</v>
      </c>
    </row>
    <row r="5532" spans="1:7" ht="16.5" customHeight="1" x14ac:dyDescent="0.2">
      <c r="A5532" s="423"/>
      <c r="B5532" s="418">
        <f t="shared" si="589"/>
        <v>0</v>
      </c>
      <c r="C5532" s="424"/>
      <c r="D5532" s="425"/>
      <c r="E5532" s="429"/>
      <c r="F5532" s="430"/>
      <c r="G5532" s="432">
        <f t="shared" si="590"/>
        <v>0</v>
      </c>
    </row>
    <row r="5533" spans="1:7" ht="16.5" customHeight="1" x14ac:dyDescent="0.2">
      <c r="A5533" s="423"/>
      <c r="B5533" s="418">
        <f t="shared" si="589"/>
        <v>0</v>
      </c>
      <c r="C5533" s="424"/>
      <c r="D5533" s="425"/>
      <c r="E5533" s="429"/>
      <c r="F5533" s="430"/>
      <c r="G5533" s="432">
        <f t="shared" si="590"/>
        <v>0</v>
      </c>
    </row>
    <row r="5534" spans="1:7" ht="16.5" customHeight="1" x14ac:dyDescent="0.2">
      <c r="A5534" s="423"/>
      <c r="B5534" s="418">
        <f t="shared" si="589"/>
        <v>0</v>
      </c>
      <c r="C5534" s="424"/>
      <c r="D5534" s="425"/>
      <c r="E5534" s="429"/>
      <c r="F5534" s="430"/>
      <c r="G5534" s="432">
        <f t="shared" si="590"/>
        <v>0</v>
      </c>
    </row>
    <row r="5535" spans="1:7" ht="16.5" customHeight="1" x14ac:dyDescent="0.2">
      <c r="A5535" s="423"/>
      <c r="B5535" s="418">
        <f t="shared" si="589"/>
        <v>0</v>
      </c>
      <c r="C5535" s="424"/>
      <c r="D5535" s="425"/>
      <c r="E5535" s="435"/>
      <c r="F5535" s="430"/>
      <c r="G5535" s="432">
        <f t="shared" si="590"/>
        <v>0</v>
      </c>
    </row>
    <row r="5536" spans="1:7" ht="16.5" customHeight="1" x14ac:dyDescent="0.2">
      <c r="A5536" s="423"/>
      <c r="B5536" s="418">
        <f t="shared" si="589"/>
        <v>0</v>
      </c>
      <c r="C5536" s="424"/>
      <c r="D5536" s="425"/>
      <c r="E5536" s="429"/>
      <c r="F5536" s="430"/>
      <c r="G5536" s="432">
        <f t="shared" si="590"/>
        <v>0</v>
      </c>
    </row>
    <row r="5537" spans="1:7" ht="16.5" customHeight="1" x14ac:dyDescent="0.2">
      <c r="A5537" s="423"/>
      <c r="B5537" s="418">
        <f t="shared" si="589"/>
        <v>0</v>
      </c>
      <c r="C5537" s="424"/>
      <c r="D5537" s="425"/>
      <c r="E5537" s="429"/>
      <c r="F5537" s="430"/>
      <c r="G5537" s="432">
        <f t="shared" si="590"/>
        <v>0</v>
      </c>
    </row>
    <row r="5538" spans="1:7" ht="16.5" customHeight="1" x14ac:dyDescent="0.2">
      <c r="A5538" s="423"/>
      <c r="B5538" s="418">
        <f t="shared" si="589"/>
        <v>0</v>
      </c>
      <c r="C5538" s="424"/>
      <c r="D5538" s="425"/>
      <c r="E5538" s="429"/>
      <c r="F5538" s="430"/>
      <c r="G5538" s="432">
        <f t="shared" si="590"/>
        <v>0</v>
      </c>
    </row>
    <row r="5539" spans="1:7" ht="16.5" customHeight="1" x14ac:dyDescent="0.2">
      <c r="A5539" s="423"/>
      <c r="B5539" s="418">
        <f t="shared" si="589"/>
        <v>0</v>
      </c>
      <c r="C5539" s="424"/>
      <c r="D5539" s="425"/>
      <c r="E5539" s="429"/>
      <c r="F5539" s="430"/>
      <c r="G5539" s="432">
        <f t="shared" si="590"/>
        <v>0</v>
      </c>
    </row>
    <row r="5540" spans="1:7" ht="16.5" customHeight="1" x14ac:dyDescent="0.2">
      <c r="A5540" s="423"/>
      <c r="B5540" s="418">
        <f t="shared" si="589"/>
        <v>0</v>
      </c>
      <c r="C5540" s="424"/>
      <c r="D5540" s="425"/>
      <c r="E5540" s="429"/>
      <c r="F5540" s="430"/>
      <c r="G5540" s="432">
        <f t="shared" si="590"/>
        <v>0</v>
      </c>
    </row>
    <row r="5541" spans="1:7" ht="16.5" customHeight="1" x14ac:dyDescent="0.2">
      <c r="A5541" s="165"/>
      <c r="B5541" s="160"/>
      <c r="C5541" s="160"/>
      <c r="D5541" s="156"/>
      <c r="E5541" s="157"/>
      <c r="F5541" s="166" t="s">
        <v>37</v>
      </c>
      <c r="G5541" s="436">
        <f>SUBTOTAL(9,G5530:G5540)</f>
        <v>0</v>
      </c>
    </row>
    <row r="5542" spans="1:7" ht="16.5" customHeight="1" x14ac:dyDescent="0.2">
      <c r="A5542" s="165"/>
      <c r="B5542" s="160"/>
      <c r="C5542" s="167" t="s">
        <v>1706</v>
      </c>
      <c r="D5542" s="156"/>
      <c r="E5542" s="157"/>
      <c r="F5542" s="158"/>
      <c r="G5542" s="168"/>
    </row>
    <row r="5543" spans="1:7" ht="16.5" customHeight="1" x14ac:dyDescent="0.2">
      <c r="A5543" s="603" t="s">
        <v>681</v>
      </c>
      <c r="B5543" s="604"/>
      <c r="C5543" s="605" t="s">
        <v>0</v>
      </c>
      <c r="D5543" s="605" t="s">
        <v>31</v>
      </c>
      <c r="E5543" s="607" t="s">
        <v>32</v>
      </c>
      <c r="F5543" s="609" t="s">
        <v>33</v>
      </c>
      <c r="G5543" s="611" t="s">
        <v>34</v>
      </c>
    </row>
    <row r="5544" spans="1:7" ht="16.5" customHeight="1" x14ac:dyDescent="0.2">
      <c r="A5544" s="163" t="s">
        <v>682</v>
      </c>
      <c r="B5544" s="164" t="s">
        <v>683</v>
      </c>
      <c r="C5544" s="606"/>
      <c r="D5544" s="606"/>
      <c r="E5544" s="608"/>
      <c r="F5544" s="610"/>
      <c r="G5544" s="612"/>
    </row>
    <row r="5545" spans="1:7" ht="16.5" customHeight="1" x14ac:dyDescent="0.2">
      <c r="A5545" s="423"/>
      <c r="B5545" s="418">
        <f>IF(A5545=0,0,VLOOKUP(A5545,Tabla_Indices,2,FALSE))</f>
        <v>0</v>
      </c>
      <c r="C5545" s="424"/>
      <c r="D5545" s="425"/>
      <c r="E5545" s="429"/>
      <c r="F5545" s="430"/>
      <c r="G5545" s="432">
        <f>ROUND(E5545*F5545,2)</f>
        <v>0</v>
      </c>
    </row>
    <row r="5546" spans="1:7" ht="16.5" customHeight="1" x14ac:dyDescent="0.2">
      <c r="A5546" s="423"/>
      <c r="B5546" s="418">
        <f>IF(A5546=0,0,VLOOKUP(A5546,Tabla_Indices,2,FALSE))</f>
        <v>0</v>
      </c>
      <c r="C5546" s="424"/>
      <c r="D5546" s="425"/>
      <c r="E5546" s="435"/>
      <c r="F5546" s="430"/>
      <c r="G5546" s="432">
        <f t="shared" ref="G5546" si="591">ROUND(E5546*F5546,2)</f>
        <v>0</v>
      </c>
    </row>
    <row r="5547" spans="1:7" ht="16.5" customHeight="1" x14ac:dyDescent="0.2">
      <c r="A5547" s="165"/>
      <c r="B5547" s="160"/>
      <c r="C5547" s="160"/>
      <c r="D5547" s="156"/>
      <c r="E5547" s="157"/>
      <c r="F5547" s="166" t="s">
        <v>1707</v>
      </c>
      <c r="G5547" s="436">
        <f>SUBTOTAL(9,G5545:G5546)</f>
        <v>0</v>
      </c>
    </row>
    <row r="5548" spans="1:7" ht="16.5" customHeight="1" thickBot="1" x14ac:dyDescent="0.25">
      <c r="A5548" s="170"/>
      <c r="B5548" s="171"/>
      <c r="C5548" s="172"/>
      <c r="D5548" s="171"/>
      <c r="E5548" s="173"/>
      <c r="F5548" s="174"/>
      <c r="G5548" s="175"/>
    </row>
    <row r="5549" spans="1:7" ht="16.5" customHeight="1" thickBot="1" x14ac:dyDescent="0.25">
      <c r="A5549" s="202">
        <f>B5482</f>
        <v>74</v>
      </c>
      <c r="B5549" s="201">
        <f>C5482</f>
        <v>0</v>
      </c>
      <c r="C5549" s="225"/>
      <c r="D5549" s="225" t="s">
        <v>38</v>
      </c>
      <c r="E5549" s="226"/>
      <c r="F5549" s="437" t="str">
        <f>CONCATENATE("$/",G5482)</f>
        <v>$/0</v>
      </c>
      <c r="G5549" s="438">
        <f>SUBTOTAL(9,G5505:G5548)</f>
        <v>0</v>
      </c>
    </row>
    <row r="5550" spans="1:7" ht="16.5" customHeight="1" thickTop="1" thickBot="1" x14ac:dyDescent="0.25"/>
    <row r="5551" spans="1:7" ht="16.5" customHeight="1" thickTop="1" x14ac:dyDescent="0.2">
      <c r="A5551" s="613" t="s">
        <v>40</v>
      </c>
      <c r="B5551" s="614"/>
      <c r="C5551" s="614"/>
      <c r="D5551" s="614"/>
      <c r="E5551" s="614"/>
      <c r="F5551" s="614"/>
      <c r="G5551" s="615"/>
    </row>
    <row r="5552" spans="1:7" ht="16.5" customHeight="1" x14ac:dyDescent="0.2">
      <c r="A5552" s="146" t="s">
        <v>819</v>
      </c>
      <c r="B5552" s="147" t="str">
        <f>Comitente</f>
        <v>DIRECCIÓN PROVINCIAL DE VIALIDAD</v>
      </c>
      <c r="C5552" s="148"/>
      <c r="D5552" s="223"/>
      <c r="E5552" s="223"/>
      <c r="F5552" s="150"/>
      <c r="G5552" s="151"/>
    </row>
    <row r="5553" spans="1:7" ht="16.5" customHeight="1" x14ac:dyDescent="0.2">
      <c r="A5553" s="146" t="s">
        <v>820</v>
      </c>
      <c r="B5553" s="147">
        <f>Contratista</f>
        <v>0</v>
      </c>
      <c r="C5553" s="152"/>
      <c r="D5553" s="152"/>
      <c r="E5553" s="152"/>
      <c r="F5553" s="147"/>
      <c r="G5553" s="153"/>
    </row>
    <row r="5554" spans="1:7" ht="16.5" customHeight="1" x14ac:dyDescent="0.2">
      <c r="A5554" s="146" t="s">
        <v>28</v>
      </c>
      <c r="B5554" s="147">
        <f>Obra</f>
        <v>0</v>
      </c>
      <c r="C5554" s="152"/>
      <c r="D5554" s="152"/>
      <c r="E5554" s="152"/>
      <c r="F5554" s="147" t="s">
        <v>41</v>
      </c>
      <c r="G5554" s="153">
        <f>Fecha_Base</f>
        <v>0</v>
      </c>
    </row>
    <row r="5555" spans="1:7" ht="16.5" customHeight="1" x14ac:dyDescent="0.2">
      <c r="A5555" s="154" t="s">
        <v>818</v>
      </c>
      <c r="B5555" s="155">
        <f>Ubicación</f>
        <v>0</v>
      </c>
      <c r="C5555" s="155"/>
      <c r="D5555" s="156"/>
      <c r="E5555" s="157"/>
      <c r="F5555" s="158"/>
      <c r="G5555" s="159"/>
    </row>
    <row r="5556" spans="1:7" ht="16.5" customHeight="1" x14ac:dyDescent="0.2">
      <c r="A5556" s="154" t="s">
        <v>42</v>
      </c>
      <c r="B5556" s="470"/>
      <c r="C5556" s="160" t="str">
        <f>IF(B5556="","",VLOOKUP(B5556,Tabla_CyP,2,FALSE))</f>
        <v/>
      </c>
      <c r="E5556" s="157"/>
      <c r="F5556" s="158"/>
      <c r="G5556" s="159"/>
    </row>
    <row r="5557" spans="1:7" ht="16.5" customHeight="1" x14ac:dyDescent="0.2">
      <c r="A5557" s="154" t="s">
        <v>29</v>
      </c>
      <c r="B5557" s="570">
        <v>75</v>
      </c>
      <c r="C5557" s="160">
        <f>IF(B5557=0,"",VLOOKUP(B5557,Tabla_CyP,2,FALSE))</f>
        <v>0</v>
      </c>
      <c r="D5557" s="156"/>
      <c r="E5557" s="157"/>
      <c r="F5557" s="155" t="s">
        <v>30</v>
      </c>
      <c r="G5557" s="161">
        <f>IF(B5557=0,"",VLOOKUP(B5557,Tabla_CyP,4,FALSE))</f>
        <v>0</v>
      </c>
    </row>
    <row r="5558" spans="1:7" ht="16.5" customHeight="1" x14ac:dyDescent="0.2">
      <c r="A5558" s="154"/>
      <c r="B5558" s="155"/>
      <c r="C5558" s="160"/>
      <c r="D5558" s="156"/>
      <c r="E5558" s="157"/>
      <c r="F5558" s="160"/>
      <c r="G5558" s="162"/>
    </row>
    <row r="5559" spans="1:7" ht="16.5" customHeight="1" x14ac:dyDescent="0.2">
      <c r="A5559" s="412"/>
      <c r="B5559" s="149"/>
      <c r="C5559" s="413" t="s">
        <v>1695</v>
      </c>
      <c r="D5559" s="149"/>
      <c r="E5559" s="149"/>
      <c r="F5559" s="149"/>
      <c r="G5559" s="414"/>
    </row>
    <row r="5560" spans="1:7" ht="16.5" customHeight="1" x14ac:dyDescent="0.2">
      <c r="A5560" s="154"/>
      <c r="B5560" s="215"/>
      <c r="C5560" s="160"/>
      <c r="D5560" s="156"/>
      <c r="E5560" s="157"/>
      <c r="F5560" s="155"/>
      <c r="G5560" s="161"/>
    </row>
    <row r="5561" spans="1:7" ht="16.5" customHeight="1" x14ac:dyDescent="0.2">
      <c r="A5561" s="154"/>
      <c r="B5561" s="215"/>
      <c r="C5561" s="415" t="s">
        <v>1696</v>
      </c>
      <c r="D5561" s="416" t="s">
        <v>32</v>
      </c>
      <c r="E5561" s="416" t="s">
        <v>1697</v>
      </c>
      <c r="F5561" s="416" t="s">
        <v>1698</v>
      </c>
      <c r="G5561" s="417" t="s">
        <v>1699</v>
      </c>
    </row>
    <row r="5562" spans="1:7" ht="16.5" customHeight="1" x14ac:dyDescent="0.2">
      <c r="A5562" s="154"/>
      <c r="B5562" s="215"/>
      <c r="C5562" s="424"/>
      <c r="D5562" s="429"/>
      <c r="E5562" s="467"/>
      <c r="F5562" s="430"/>
      <c r="G5562" s="420">
        <f>ROUND(D5562*F5562,2)</f>
        <v>0</v>
      </c>
    </row>
    <row r="5563" spans="1:7" ht="16.5" customHeight="1" x14ac:dyDescent="0.2">
      <c r="A5563" s="154"/>
      <c r="B5563" s="215"/>
      <c r="C5563" s="424"/>
      <c r="D5563" s="429"/>
      <c r="E5563" s="467"/>
      <c r="F5563" s="430"/>
      <c r="G5563" s="420">
        <f>ROUND(D5563*F5563,2)</f>
        <v>0</v>
      </c>
    </row>
    <row r="5564" spans="1:7" ht="16.5" customHeight="1" x14ac:dyDescent="0.2">
      <c r="A5564" s="154"/>
      <c r="B5564" s="215"/>
      <c r="C5564" s="424"/>
      <c r="D5564" s="429"/>
      <c r="E5564" s="467"/>
      <c r="F5564" s="430"/>
      <c r="G5564" s="420">
        <f>ROUND(D5564*F5564,2)</f>
        <v>0</v>
      </c>
    </row>
    <row r="5565" spans="1:7" ht="16.5" customHeight="1" x14ac:dyDescent="0.2">
      <c r="A5565" s="154"/>
      <c r="B5565" s="215"/>
      <c r="C5565" s="424"/>
      <c r="D5565" s="429"/>
      <c r="E5565" s="467"/>
      <c r="F5565" s="430"/>
      <c r="G5565" s="420">
        <f>ROUND(D5565*F5565,2)</f>
        <v>0</v>
      </c>
    </row>
    <row r="5566" spans="1:7" ht="16.5" customHeight="1" x14ac:dyDescent="0.2">
      <c r="A5566" s="154"/>
      <c r="B5566" s="215"/>
      <c r="C5566" s="424"/>
      <c r="D5566" s="429"/>
      <c r="E5566" s="467"/>
      <c r="F5566" s="430"/>
      <c r="G5566" s="420">
        <f t="shared" ref="G5566:G5571" si="592">ROUND(D5566*F5566,2)</f>
        <v>0</v>
      </c>
    </row>
    <row r="5567" spans="1:7" ht="16.5" customHeight="1" x14ac:dyDescent="0.2">
      <c r="A5567" s="154"/>
      <c r="B5567" s="215"/>
      <c r="C5567" s="424"/>
      <c r="D5567" s="429"/>
      <c r="E5567" s="467"/>
      <c r="F5567" s="430"/>
      <c r="G5567" s="420">
        <f t="shared" si="592"/>
        <v>0</v>
      </c>
    </row>
    <row r="5568" spans="1:7" ht="16.5" customHeight="1" x14ac:dyDescent="0.2">
      <c r="A5568" s="154"/>
      <c r="B5568" s="215"/>
      <c r="C5568" s="424"/>
      <c r="D5568" s="429"/>
      <c r="E5568" s="467"/>
      <c r="F5568" s="430"/>
      <c r="G5568" s="420">
        <f t="shared" si="592"/>
        <v>0</v>
      </c>
    </row>
    <row r="5569" spans="1:7" ht="16.5" customHeight="1" x14ac:dyDescent="0.2">
      <c r="A5569" s="154"/>
      <c r="B5569" s="215"/>
      <c r="C5569" s="424"/>
      <c r="D5569" s="429"/>
      <c r="E5569" s="467"/>
      <c r="F5569" s="430"/>
      <c r="G5569" s="420">
        <f t="shared" si="592"/>
        <v>0</v>
      </c>
    </row>
    <row r="5570" spans="1:7" ht="16.5" customHeight="1" x14ac:dyDescent="0.2">
      <c r="A5570" s="154"/>
      <c r="B5570" s="215"/>
      <c r="C5570" s="424"/>
      <c r="D5570" s="429"/>
      <c r="E5570" s="467"/>
      <c r="F5570" s="430"/>
      <c r="G5570" s="420">
        <f t="shared" si="592"/>
        <v>0</v>
      </c>
    </row>
    <row r="5571" spans="1:7" ht="16.5" customHeight="1" x14ac:dyDescent="0.2">
      <c r="A5571" s="154"/>
      <c r="B5571" s="215"/>
      <c r="C5571" s="424"/>
      <c r="D5571" s="429"/>
      <c r="E5571" s="467"/>
      <c r="F5571" s="430"/>
      <c r="G5571" s="420">
        <f t="shared" si="592"/>
        <v>0</v>
      </c>
    </row>
    <row r="5572" spans="1:7" ht="16.5" customHeight="1" thickBot="1" x14ac:dyDescent="0.25">
      <c r="A5572" s="154"/>
      <c r="B5572" s="215"/>
      <c r="C5572" s="160"/>
      <c r="E5572" s="222"/>
      <c r="F5572" s="155"/>
      <c r="G5572" s="161"/>
    </row>
    <row r="5573" spans="1:7" ht="16.5" customHeight="1" thickBot="1" x14ac:dyDescent="0.25">
      <c r="A5573" s="154"/>
      <c r="C5573" s="421" t="s">
        <v>1700</v>
      </c>
      <c r="E5573" s="222">
        <f>SUMPRODUCT(D5562:D5571,E5562:E5571)</f>
        <v>0</v>
      </c>
      <c r="F5573" s="155" t="s">
        <v>1701</v>
      </c>
      <c r="G5573" s="422">
        <f>SUM(G5562:G5571)</f>
        <v>0</v>
      </c>
    </row>
    <row r="5574" spans="1:7" ht="16.5" customHeight="1" x14ac:dyDescent="0.2">
      <c r="A5574" s="154"/>
      <c r="B5574" s="215"/>
      <c r="C5574" s="421"/>
      <c r="D5574" s="222"/>
      <c r="E5574" s="157"/>
      <c r="F5574" s="155"/>
      <c r="G5574" s="224"/>
    </row>
    <row r="5575" spans="1:7" ht="16.5" customHeight="1" x14ac:dyDescent="0.2">
      <c r="A5575" s="154"/>
      <c r="B5575" s="215"/>
      <c r="C5575" s="155" t="s">
        <v>1702</v>
      </c>
      <c r="D5575" s="425"/>
      <c r="E5575" s="559" t="str">
        <f>CONCATENATE(G5557,"/día")</f>
        <v>0/día</v>
      </c>
      <c r="F5575" s="155"/>
      <c r="G5575" s="161"/>
    </row>
    <row r="5576" spans="1:7" ht="16.5" customHeight="1" x14ac:dyDescent="0.2">
      <c r="A5576" s="154"/>
      <c r="B5576" s="215"/>
      <c r="C5576" s="160"/>
      <c r="D5576" s="156"/>
      <c r="E5576" s="157"/>
      <c r="F5576" s="155"/>
      <c r="G5576" s="161"/>
    </row>
    <row r="5577" spans="1:7" ht="16.5" customHeight="1" x14ac:dyDescent="0.2">
      <c r="A5577" s="603" t="s">
        <v>681</v>
      </c>
      <c r="B5577" s="604"/>
      <c r="C5577" s="605" t="s">
        <v>0</v>
      </c>
      <c r="D5577" s="607" t="s">
        <v>1703</v>
      </c>
      <c r="E5577" s="607" t="s">
        <v>1715</v>
      </c>
      <c r="F5577" s="609" t="s">
        <v>1054</v>
      </c>
      <c r="G5577" s="611" t="s">
        <v>34</v>
      </c>
    </row>
    <row r="5578" spans="1:7" ht="16.5" customHeight="1" x14ac:dyDescent="0.2">
      <c r="A5578" s="163" t="s">
        <v>682</v>
      </c>
      <c r="B5578" s="164" t="s">
        <v>683</v>
      </c>
      <c r="C5578" s="606"/>
      <c r="D5578" s="608"/>
      <c r="E5578" s="608"/>
      <c r="F5578" s="610"/>
      <c r="G5578" s="612"/>
    </row>
    <row r="5579" spans="1:7" ht="16.5" customHeight="1" x14ac:dyDescent="0.2">
      <c r="A5579" s="165"/>
      <c r="B5579" s="160"/>
      <c r="C5579" s="167" t="s">
        <v>1704</v>
      </c>
      <c r="D5579" s="157"/>
      <c r="E5579" s="157"/>
      <c r="F5579" s="160"/>
      <c r="G5579" s="168"/>
    </row>
    <row r="5580" spans="1:7" ht="16.5" customHeight="1" x14ac:dyDescent="0.2">
      <c r="A5580" s="578" t="s">
        <v>1806</v>
      </c>
      <c r="B5580" s="418" t="str">
        <f t="shared" ref="B5580:B5589" si="593">IF(A5580=0,0,VLOOKUP(A5580,Tabla_Indices,2,FALSE))</f>
        <v>Equipo - Amortización de equipo</v>
      </c>
      <c r="C5580" s="424" t="s">
        <v>1821</v>
      </c>
      <c r="D5580" s="579">
        <f>C_Amortización_Equipo</f>
        <v>0</v>
      </c>
      <c r="E5580" s="472"/>
      <c r="F5580" s="468">
        <f>IF(C5580="",0,D5575)</f>
        <v>0</v>
      </c>
      <c r="G5580" s="426">
        <f>IF(F5580=0,0,ROUND(E5580/F5580,2))</f>
        <v>0</v>
      </c>
    </row>
    <row r="5581" spans="1:7" ht="16.5" customHeight="1" x14ac:dyDescent="0.2">
      <c r="A5581" s="578" t="s">
        <v>1806</v>
      </c>
      <c r="B5581" s="418" t="str">
        <f t="shared" si="593"/>
        <v>Equipo - Amortización de equipo</v>
      </c>
      <c r="C5581" s="424" t="s">
        <v>1811</v>
      </c>
      <c r="D5581" s="579">
        <f>C_Interés_Equipo</f>
        <v>0</v>
      </c>
      <c r="E5581" s="472"/>
      <c r="F5581" s="468">
        <f>IF(C5581="",0,D5575)</f>
        <v>0</v>
      </c>
      <c r="G5581" s="426">
        <f t="shared" ref="G5581:G5589" si="594">IF(F5581=0,0,ROUND(E5581/F5581,2))</f>
        <v>0</v>
      </c>
    </row>
    <row r="5582" spans="1:7" ht="16.5" customHeight="1" x14ac:dyDescent="0.2">
      <c r="A5582" s="578" t="s">
        <v>1807</v>
      </c>
      <c r="B5582" s="418" t="str">
        <f t="shared" si="593"/>
        <v xml:space="preserve">Accesorios y repuestos para máquinas de uso especial                 </v>
      </c>
      <c r="C5582" s="428" t="s">
        <v>1721</v>
      </c>
      <c r="D5582" s="579">
        <f>C_Reparaciones_Repuestos_Equipos</f>
        <v>0</v>
      </c>
      <c r="E5582" s="472"/>
      <c r="F5582" s="468">
        <f>IF(C5582="",0,D5575)</f>
        <v>0</v>
      </c>
      <c r="G5582" s="426">
        <f t="shared" si="594"/>
        <v>0</v>
      </c>
    </row>
    <row r="5583" spans="1:7" ht="16.5" customHeight="1" x14ac:dyDescent="0.2">
      <c r="A5583" s="578" t="s">
        <v>1809</v>
      </c>
      <c r="B5583" s="418" t="str">
        <f t="shared" si="593"/>
        <v xml:space="preserve">Gas oil                                                                </v>
      </c>
      <c r="C5583" s="428" t="s">
        <v>982</v>
      </c>
      <c r="D5583" s="579">
        <f>C_Combustible_Equipos</f>
        <v>0</v>
      </c>
      <c r="E5583" s="472"/>
      <c r="F5583" s="468">
        <f>IF(C5583="",0,D5575)</f>
        <v>0</v>
      </c>
      <c r="G5583" s="426">
        <f t="shared" si="594"/>
        <v>0</v>
      </c>
    </row>
    <row r="5584" spans="1:7" ht="16.5" customHeight="1" x14ac:dyDescent="0.2">
      <c r="A5584" s="578" t="s">
        <v>1810</v>
      </c>
      <c r="B5584" s="418" t="str">
        <f t="shared" si="593"/>
        <v xml:space="preserve">Aceites lubricantes                                                    </v>
      </c>
      <c r="C5584" s="428" t="s">
        <v>1808</v>
      </c>
      <c r="D5584" s="579">
        <f>C_Lubricantes_Equipos</f>
        <v>0</v>
      </c>
      <c r="E5584" s="472"/>
      <c r="F5584" s="468">
        <f>IF(C5584="",0,D5575)</f>
        <v>0</v>
      </c>
      <c r="G5584" s="426">
        <f t="shared" si="594"/>
        <v>0</v>
      </c>
    </row>
    <row r="5585" spans="1:7" ht="16.5" customHeight="1" x14ac:dyDescent="0.2">
      <c r="A5585" s="578"/>
      <c r="B5585" s="418">
        <f t="shared" si="593"/>
        <v>0</v>
      </c>
      <c r="C5585" s="428"/>
      <c r="D5585" s="471"/>
      <c r="E5585" s="430"/>
      <c r="F5585" s="468">
        <f>IF(C5585="",0,D5575)</f>
        <v>0</v>
      </c>
      <c r="G5585" s="426">
        <f t="shared" si="594"/>
        <v>0</v>
      </c>
    </row>
    <row r="5586" spans="1:7" ht="16.5" customHeight="1" x14ac:dyDescent="0.2">
      <c r="A5586" s="578"/>
      <c r="B5586" s="418">
        <f t="shared" si="593"/>
        <v>0</v>
      </c>
      <c r="C5586" s="428"/>
      <c r="D5586" s="425"/>
      <c r="E5586" s="471"/>
      <c r="F5586" s="468">
        <f>IF(C5586="",0,D5575)</f>
        <v>0</v>
      </c>
      <c r="G5586" s="426">
        <f t="shared" si="594"/>
        <v>0</v>
      </c>
    </row>
    <row r="5587" spans="1:7" ht="16.5" customHeight="1" x14ac:dyDescent="0.2">
      <c r="A5587" s="578"/>
      <c r="B5587" s="418">
        <f t="shared" si="593"/>
        <v>0</v>
      </c>
      <c r="C5587" s="428"/>
      <c r="D5587" s="425"/>
      <c r="E5587" s="471"/>
      <c r="F5587" s="468">
        <f>IF(C5587="",0,D5575)</f>
        <v>0</v>
      </c>
      <c r="G5587" s="426">
        <f t="shared" si="594"/>
        <v>0</v>
      </c>
    </row>
    <row r="5588" spans="1:7" ht="16.5" customHeight="1" x14ac:dyDescent="0.2">
      <c r="A5588" s="578"/>
      <c r="B5588" s="418">
        <f t="shared" si="593"/>
        <v>0</v>
      </c>
      <c r="C5588" s="428"/>
      <c r="D5588" s="425"/>
      <c r="E5588" s="429"/>
      <c r="F5588" s="468">
        <f>IF(C5588="",0,D5575)</f>
        <v>0</v>
      </c>
      <c r="G5588" s="426">
        <f t="shared" si="594"/>
        <v>0</v>
      </c>
    </row>
    <row r="5589" spans="1:7" ht="16.5" customHeight="1" x14ac:dyDescent="0.2">
      <c r="A5589" s="578"/>
      <c r="B5589" s="418">
        <f t="shared" si="593"/>
        <v>0</v>
      </c>
      <c r="C5589" s="424"/>
      <c r="D5589" s="425"/>
      <c r="E5589" s="429"/>
      <c r="F5589" s="468">
        <f>IF(C5589="",0,D5575)</f>
        <v>0</v>
      </c>
      <c r="G5589" s="426">
        <f t="shared" si="594"/>
        <v>0</v>
      </c>
    </row>
    <row r="5590" spans="1:7" ht="16.5" customHeight="1" x14ac:dyDescent="0.2">
      <c r="A5590" s="169"/>
      <c r="B5590" s="156"/>
      <c r="C5590" s="160"/>
      <c r="D5590" s="156"/>
      <c r="E5590" s="157"/>
      <c r="F5590" s="166" t="s">
        <v>35</v>
      </c>
      <c r="G5590" s="431">
        <f>SUBTOTAL(9,G5580:G5589)</f>
        <v>0</v>
      </c>
    </row>
    <row r="5591" spans="1:7" ht="16.5" customHeight="1" x14ac:dyDescent="0.2">
      <c r="A5591" s="165"/>
      <c r="B5591" s="160"/>
      <c r="C5591" s="167" t="s">
        <v>821</v>
      </c>
      <c r="D5591" s="156"/>
      <c r="E5591" s="157"/>
      <c r="F5591" s="158"/>
      <c r="G5591" s="168"/>
    </row>
    <row r="5592" spans="1:7" ht="16.5" customHeight="1" x14ac:dyDescent="0.2">
      <c r="A5592" s="603" t="s">
        <v>681</v>
      </c>
      <c r="B5592" s="604"/>
      <c r="C5592" s="605" t="s">
        <v>0</v>
      </c>
      <c r="D5592" s="607" t="s">
        <v>32</v>
      </c>
      <c r="E5592" s="607" t="s">
        <v>1715</v>
      </c>
      <c r="F5592" s="609" t="s">
        <v>1054</v>
      </c>
      <c r="G5592" s="611" t="s">
        <v>34</v>
      </c>
    </row>
    <row r="5593" spans="1:7" ht="16.5" customHeight="1" x14ac:dyDescent="0.2">
      <c r="A5593" s="163" t="s">
        <v>682</v>
      </c>
      <c r="B5593" s="164" t="s">
        <v>683</v>
      </c>
      <c r="C5593" s="606"/>
      <c r="D5593" s="608"/>
      <c r="E5593" s="608"/>
      <c r="F5593" s="610"/>
      <c r="G5593" s="612"/>
    </row>
    <row r="5594" spans="1:7" ht="16.5" customHeight="1" x14ac:dyDescent="0.2">
      <c r="A5594" s="423" t="s">
        <v>1822</v>
      </c>
      <c r="B5594" s="418" t="str">
        <f t="shared" ref="B5594:B5600" si="595">IF(A5594=0,0,VLOOKUP(A5594,Tabla_Indices,2,FALSE))</f>
        <v>Oficial Especializado</v>
      </c>
      <c r="C5594" s="427" t="s">
        <v>1723</v>
      </c>
      <c r="D5594" s="425"/>
      <c r="E5594" s="429"/>
      <c r="F5594" s="419">
        <f>D5575</f>
        <v>0</v>
      </c>
      <c r="G5594" s="432">
        <f>IF(F5594=0,0,ROUND(D5594*E5594/F5594,2))</f>
        <v>0</v>
      </c>
    </row>
    <row r="5595" spans="1:7" ht="16.5" customHeight="1" x14ac:dyDescent="0.2">
      <c r="A5595" s="423" t="s">
        <v>1823</v>
      </c>
      <c r="B5595" s="418" t="str">
        <f t="shared" si="595"/>
        <v xml:space="preserve">Oficial </v>
      </c>
      <c r="C5595" s="424" t="s">
        <v>1724</v>
      </c>
      <c r="D5595" s="425"/>
      <c r="E5595" s="429"/>
      <c r="F5595" s="419">
        <f>D5575</f>
        <v>0</v>
      </c>
      <c r="G5595" s="432">
        <f t="shared" ref="G5595:G5600" si="596">IF(F5595=0,0,ROUND(D5595*E5595/F5595,2))</f>
        <v>0</v>
      </c>
    </row>
    <row r="5596" spans="1:7" ht="16.5" customHeight="1" x14ac:dyDescent="0.2">
      <c r="A5596" s="423" t="s">
        <v>1824</v>
      </c>
      <c r="B5596" s="418" t="str">
        <f t="shared" si="595"/>
        <v>Ayudante</v>
      </c>
      <c r="C5596" s="424" t="s">
        <v>1725</v>
      </c>
      <c r="D5596" s="425"/>
      <c r="E5596" s="429"/>
      <c r="F5596" s="419">
        <f>D5575</f>
        <v>0</v>
      </c>
      <c r="G5596" s="432">
        <f t="shared" si="596"/>
        <v>0</v>
      </c>
    </row>
    <row r="5597" spans="1:7" ht="16.5" customHeight="1" x14ac:dyDescent="0.2">
      <c r="A5597" s="423" t="s">
        <v>1824</v>
      </c>
      <c r="B5597" s="418" t="str">
        <f t="shared" si="595"/>
        <v>Ayudante</v>
      </c>
      <c r="C5597" s="424" t="s">
        <v>825</v>
      </c>
      <c r="D5597" s="425"/>
      <c r="E5597" s="429"/>
      <c r="F5597" s="419">
        <f>D5575</f>
        <v>0</v>
      </c>
      <c r="G5597" s="432">
        <f t="shared" si="596"/>
        <v>0</v>
      </c>
    </row>
    <row r="5598" spans="1:7" ht="16.5" customHeight="1" x14ac:dyDescent="0.2">
      <c r="A5598" s="423"/>
      <c r="B5598" s="418">
        <f t="shared" si="595"/>
        <v>0</v>
      </c>
      <c r="C5598" s="424"/>
      <c r="D5598" s="425"/>
      <c r="E5598" s="429"/>
      <c r="F5598" s="419"/>
      <c r="G5598" s="432">
        <f t="shared" si="596"/>
        <v>0</v>
      </c>
    </row>
    <row r="5599" spans="1:7" ht="16.5" customHeight="1" x14ac:dyDescent="0.2">
      <c r="A5599" s="423" t="s">
        <v>1825</v>
      </c>
      <c r="B5599" s="418" t="str">
        <f t="shared" si="595"/>
        <v>Sereno</v>
      </c>
      <c r="C5599" s="424" t="s">
        <v>1726</v>
      </c>
      <c r="D5599" s="433"/>
      <c r="E5599" s="571"/>
      <c r="F5599" s="419">
        <f>D5575</f>
        <v>0</v>
      </c>
      <c r="G5599" s="432">
        <f t="shared" si="596"/>
        <v>0</v>
      </c>
    </row>
    <row r="5600" spans="1:7" ht="16.5" customHeight="1" x14ac:dyDescent="0.2">
      <c r="A5600" s="423"/>
      <c r="B5600" s="418">
        <f t="shared" si="595"/>
        <v>0</v>
      </c>
      <c r="C5600" s="418"/>
      <c r="D5600" s="469"/>
      <c r="E5600" s="419"/>
      <c r="F5600" s="419">
        <f>D5575</f>
        <v>0</v>
      </c>
      <c r="G5600" s="432">
        <f t="shared" si="596"/>
        <v>0</v>
      </c>
    </row>
    <row r="5601" spans="1:7" ht="16.5" customHeight="1" x14ac:dyDescent="0.2">
      <c r="A5601" s="169"/>
      <c r="B5601" s="156"/>
      <c r="C5601" s="160"/>
      <c r="D5601" s="156"/>
      <c r="E5601" s="157"/>
      <c r="F5601" s="166" t="s">
        <v>36</v>
      </c>
      <c r="G5601" s="434">
        <f>SUBTOTAL(9,G5594:G5600)</f>
        <v>0</v>
      </c>
    </row>
    <row r="5602" spans="1:7" ht="16.5" customHeight="1" x14ac:dyDescent="0.2">
      <c r="A5602" s="165"/>
      <c r="B5602" s="160"/>
      <c r="C5602" s="167" t="s">
        <v>1705</v>
      </c>
      <c r="D5602" s="156"/>
      <c r="E5602" s="157"/>
      <c r="F5602" s="158"/>
      <c r="G5602" s="168"/>
    </row>
    <row r="5603" spans="1:7" ht="16.5" customHeight="1" x14ac:dyDescent="0.2">
      <c r="A5603" s="603" t="s">
        <v>681</v>
      </c>
      <c r="B5603" s="604"/>
      <c r="C5603" s="605" t="s">
        <v>0</v>
      </c>
      <c r="D5603" s="605" t="s">
        <v>31</v>
      </c>
      <c r="E5603" s="607" t="s">
        <v>32</v>
      </c>
      <c r="F5603" s="609" t="s">
        <v>33</v>
      </c>
      <c r="G5603" s="611" t="s">
        <v>34</v>
      </c>
    </row>
    <row r="5604" spans="1:7" ht="16.5" customHeight="1" x14ac:dyDescent="0.2">
      <c r="A5604" s="163" t="s">
        <v>682</v>
      </c>
      <c r="B5604" s="164" t="s">
        <v>683</v>
      </c>
      <c r="C5604" s="606"/>
      <c r="D5604" s="606"/>
      <c r="E5604" s="608"/>
      <c r="F5604" s="610"/>
      <c r="G5604" s="612"/>
    </row>
    <row r="5605" spans="1:7" ht="16.5" customHeight="1" x14ac:dyDescent="0.2">
      <c r="A5605" s="423"/>
      <c r="B5605" s="418">
        <f t="shared" ref="B5605:B5615" si="597">IF(A5605=0,0,VLOOKUP(A5605,Tabla_Indices,2,FALSE))</f>
        <v>0</v>
      </c>
      <c r="C5605" s="424"/>
      <c r="D5605" s="425"/>
      <c r="E5605" s="429"/>
      <c r="F5605" s="430"/>
      <c r="G5605" s="432">
        <f>ROUND(E5605*F5605,2)</f>
        <v>0</v>
      </c>
    </row>
    <row r="5606" spans="1:7" ht="16.5" customHeight="1" x14ac:dyDescent="0.2">
      <c r="A5606" s="423"/>
      <c r="B5606" s="418">
        <f t="shared" si="597"/>
        <v>0</v>
      </c>
      <c r="C5606" s="424"/>
      <c r="D5606" s="425"/>
      <c r="E5606" s="429"/>
      <c r="F5606" s="430"/>
      <c r="G5606" s="432">
        <f t="shared" ref="G5606:G5615" si="598">ROUND(E5606*F5606,2)</f>
        <v>0</v>
      </c>
    </row>
    <row r="5607" spans="1:7" ht="16.5" customHeight="1" x14ac:dyDescent="0.2">
      <c r="A5607" s="423"/>
      <c r="B5607" s="418">
        <f t="shared" si="597"/>
        <v>0</v>
      </c>
      <c r="C5607" s="424"/>
      <c r="D5607" s="425"/>
      <c r="E5607" s="429"/>
      <c r="F5607" s="430"/>
      <c r="G5607" s="432">
        <f t="shared" si="598"/>
        <v>0</v>
      </c>
    </row>
    <row r="5608" spans="1:7" ht="16.5" customHeight="1" x14ac:dyDescent="0.2">
      <c r="A5608" s="423"/>
      <c r="B5608" s="418">
        <f t="shared" si="597"/>
        <v>0</v>
      </c>
      <c r="C5608" s="424"/>
      <c r="D5608" s="425"/>
      <c r="E5608" s="429"/>
      <c r="F5608" s="430"/>
      <c r="G5608" s="432">
        <f t="shared" si="598"/>
        <v>0</v>
      </c>
    </row>
    <row r="5609" spans="1:7" ht="16.5" customHeight="1" x14ac:dyDescent="0.2">
      <c r="A5609" s="423"/>
      <c r="B5609" s="418">
        <f t="shared" si="597"/>
        <v>0</v>
      </c>
      <c r="C5609" s="424"/>
      <c r="D5609" s="425"/>
      <c r="E5609" s="429"/>
      <c r="F5609" s="430"/>
      <c r="G5609" s="432">
        <f t="shared" si="598"/>
        <v>0</v>
      </c>
    </row>
    <row r="5610" spans="1:7" ht="16.5" customHeight="1" x14ac:dyDescent="0.2">
      <c r="A5610" s="423"/>
      <c r="B5610" s="418">
        <f t="shared" si="597"/>
        <v>0</v>
      </c>
      <c r="C5610" s="424"/>
      <c r="D5610" s="425"/>
      <c r="E5610" s="435"/>
      <c r="F5610" s="430"/>
      <c r="G5610" s="432">
        <f t="shared" si="598"/>
        <v>0</v>
      </c>
    </row>
    <row r="5611" spans="1:7" ht="16.5" customHeight="1" x14ac:dyDescent="0.2">
      <c r="A5611" s="423"/>
      <c r="B5611" s="418">
        <f t="shared" si="597"/>
        <v>0</v>
      </c>
      <c r="C5611" s="424"/>
      <c r="D5611" s="425"/>
      <c r="E5611" s="429"/>
      <c r="F5611" s="430"/>
      <c r="G5611" s="432">
        <f t="shared" si="598"/>
        <v>0</v>
      </c>
    </row>
    <row r="5612" spans="1:7" ht="16.5" customHeight="1" x14ac:dyDescent="0.2">
      <c r="A5612" s="423"/>
      <c r="B5612" s="418">
        <f t="shared" si="597"/>
        <v>0</v>
      </c>
      <c r="C5612" s="424"/>
      <c r="D5612" s="425"/>
      <c r="E5612" s="429"/>
      <c r="F5612" s="430"/>
      <c r="G5612" s="432">
        <f t="shared" si="598"/>
        <v>0</v>
      </c>
    </row>
    <row r="5613" spans="1:7" ht="16.5" customHeight="1" x14ac:dyDescent="0.2">
      <c r="A5613" s="423"/>
      <c r="B5613" s="418">
        <f t="shared" si="597"/>
        <v>0</v>
      </c>
      <c r="C5613" s="424"/>
      <c r="D5613" s="425"/>
      <c r="E5613" s="429"/>
      <c r="F5613" s="430"/>
      <c r="G5613" s="432">
        <f t="shared" si="598"/>
        <v>0</v>
      </c>
    </row>
    <row r="5614" spans="1:7" ht="16.5" customHeight="1" x14ac:dyDescent="0.2">
      <c r="A5614" s="423"/>
      <c r="B5614" s="418">
        <f t="shared" si="597"/>
        <v>0</v>
      </c>
      <c r="C5614" s="424"/>
      <c r="D5614" s="425"/>
      <c r="E5614" s="429"/>
      <c r="F5614" s="430"/>
      <c r="G5614" s="432">
        <f t="shared" si="598"/>
        <v>0</v>
      </c>
    </row>
    <row r="5615" spans="1:7" ht="16.5" customHeight="1" x14ac:dyDescent="0.2">
      <c r="A5615" s="423"/>
      <c r="B5615" s="418">
        <f t="shared" si="597"/>
        <v>0</v>
      </c>
      <c r="C5615" s="424"/>
      <c r="D5615" s="425"/>
      <c r="E5615" s="429"/>
      <c r="F5615" s="430"/>
      <c r="G5615" s="432">
        <f t="shared" si="598"/>
        <v>0</v>
      </c>
    </row>
    <row r="5616" spans="1:7" ht="16.5" customHeight="1" x14ac:dyDescent="0.2">
      <c r="A5616" s="165"/>
      <c r="B5616" s="160"/>
      <c r="C5616" s="160"/>
      <c r="D5616" s="156"/>
      <c r="E5616" s="157"/>
      <c r="F5616" s="166" t="s">
        <v>37</v>
      </c>
      <c r="G5616" s="436">
        <f>SUBTOTAL(9,G5605:G5615)</f>
        <v>0</v>
      </c>
    </row>
    <row r="5617" spans="1:7" ht="16.5" customHeight="1" x14ac:dyDescent="0.2">
      <c r="A5617" s="165"/>
      <c r="B5617" s="160"/>
      <c r="C5617" s="167" t="s">
        <v>1706</v>
      </c>
      <c r="D5617" s="156"/>
      <c r="E5617" s="157"/>
      <c r="F5617" s="158"/>
      <c r="G5617" s="168"/>
    </row>
    <row r="5618" spans="1:7" ht="16.5" customHeight="1" x14ac:dyDescent="0.2">
      <c r="A5618" s="603" t="s">
        <v>681</v>
      </c>
      <c r="B5618" s="604"/>
      <c r="C5618" s="605" t="s">
        <v>0</v>
      </c>
      <c r="D5618" s="605" t="s">
        <v>31</v>
      </c>
      <c r="E5618" s="607" t="s">
        <v>32</v>
      </c>
      <c r="F5618" s="609" t="s">
        <v>33</v>
      </c>
      <c r="G5618" s="611" t="s">
        <v>34</v>
      </c>
    </row>
    <row r="5619" spans="1:7" ht="16.5" customHeight="1" x14ac:dyDescent="0.2">
      <c r="A5619" s="163" t="s">
        <v>682</v>
      </c>
      <c r="B5619" s="164" t="s">
        <v>683</v>
      </c>
      <c r="C5619" s="606"/>
      <c r="D5619" s="606"/>
      <c r="E5619" s="608"/>
      <c r="F5619" s="610"/>
      <c r="G5619" s="612"/>
    </row>
    <row r="5620" spans="1:7" ht="16.5" customHeight="1" x14ac:dyDescent="0.2">
      <c r="A5620" s="423"/>
      <c r="B5620" s="418">
        <f>IF(A5620=0,0,VLOOKUP(A5620,Tabla_Indices,2,FALSE))</f>
        <v>0</v>
      </c>
      <c r="C5620" s="424"/>
      <c r="D5620" s="425"/>
      <c r="E5620" s="429"/>
      <c r="F5620" s="430"/>
      <c r="G5620" s="432">
        <f>ROUND(E5620*F5620,2)</f>
        <v>0</v>
      </c>
    </row>
    <row r="5621" spans="1:7" ht="16.5" customHeight="1" x14ac:dyDescent="0.2">
      <c r="A5621" s="423"/>
      <c r="B5621" s="418">
        <f>IF(A5621=0,0,VLOOKUP(A5621,Tabla_Indices,2,FALSE))</f>
        <v>0</v>
      </c>
      <c r="C5621" s="424"/>
      <c r="D5621" s="425"/>
      <c r="E5621" s="435"/>
      <c r="F5621" s="430"/>
      <c r="G5621" s="432">
        <f t="shared" ref="G5621" si="599">ROUND(E5621*F5621,2)</f>
        <v>0</v>
      </c>
    </row>
    <row r="5622" spans="1:7" ht="16.5" customHeight="1" x14ac:dyDescent="0.2">
      <c r="A5622" s="165"/>
      <c r="B5622" s="160"/>
      <c r="C5622" s="160"/>
      <c r="D5622" s="156"/>
      <c r="E5622" s="157"/>
      <c r="F5622" s="166" t="s">
        <v>1707</v>
      </c>
      <c r="G5622" s="436">
        <f>SUBTOTAL(9,G5620:G5621)</f>
        <v>0</v>
      </c>
    </row>
    <row r="5623" spans="1:7" ht="16.5" customHeight="1" thickBot="1" x14ac:dyDescent="0.25">
      <c r="A5623" s="170"/>
      <c r="B5623" s="171"/>
      <c r="C5623" s="172"/>
      <c r="D5623" s="171"/>
      <c r="E5623" s="173"/>
      <c r="F5623" s="174"/>
      <c r="G5623" s="175"/>
    </row>
    <row r="5624" spans="1:7" ht="16.5" customHeight="1" thickBot="1" x14ac:dyDescent="0.25">
      <c r="A5624" s="202">
        <f>B5557</f>
        <v>75</v>
      </c>
      <c r="B5624" s="201">
        <f>C5557</f>
        <v>0</v>
      </c>
      <c r="C5624" s="225"/>
      <c r="D5624" s="225" t="s">
        <v>38</v>
      </c>
      <c r="E5624" s="226"/>
      <c r="F5624" s="437" t="str">
        <f>CONCATENATE("$/",G5557)</f>
        <v>$/0</v>
      </c>
      <c r="G5624" s="438">
        <f>SUBTOTAL(9,G5580:G5623)</f>
        <v>0</v>
      </c>
    </row>
    <row r="5625" spans="1:7" ht="16.5" customHeight="1" thickTop="1" thickBot="1" x14ac:dyDescent="0.25"/>
    <row r="5626" spans="1:7" ht="16.5" customHeight="1" thickTop="1" x14ac:dyDescent="0.2">
      <c r="A5626" s="613" t="s">
        <v>40</v>
      </c>
      <c r="B5626" s="614"/>
      <c r="C5626" s="614"/>
      <c r="D5626" s="614"/>
      <c r="E5626" s="614"/>
      <c r="F5626" s="614"/>
      <c r="G5626" s="615"/>
    </row>
    <row r="5627" spans="1:7" ht="16.5" customHeight="1" x14ac:dyDescent="0.2">
      <c r="A5627" s="146" t="s">
        <v>819</v>
      </c>
      <c r="B5627" s="147" t="str">
        <f>Comitente</f>
        <v>DIRECCIÓN PROVINCIAL DE VIALIDAD</v>
      </c>
      <c r="C5627" s="148"/>
      <c r="D5627" s="223"/>
      <c r="E5627" s="223"/>
      <c r="F5627" s="150"/>
      <c r="G5627" s="151"/>
    </row>
    <row r="5628" spans="1:7" ht="16.5" customHeight="1" x14ac:dyDescent="0.2">
      <c r="A5628" s="146" t="s">
        <v>820</v>
      </c>
      <c r="B5628" s="147">
        <f>Contratista</f>
        <v>0</v>
      </c>
      <c r="C5628" s="152"/>
      <c r="D5628" s="152"/>
      <c r="E5628" s="152"/>
      <c r="F5628" s="147"/>
      <c r="G5628" s="153"/>
    </row>
    <row r="5629" spans="1:7" ht="16.5" customHeight="1" x14ac:dyDescent="0.2">
      <c r="A5629" s="146" t="s">
        <v>28</v>
      </c>
      <c r="B5629" s="147">
        <f>Obra</f>
        <v>0</v>
      </c>
      <c r="C5629" s="152"/>
      <c r="D5629" s="152"/>
      <c r="E5629" s="152"/>
      <c r="F5629" s="147" t="s">
        <v>41</v>
      </c>
      <c r="G5629" s="153">
        <f>Fecha_Base</f>
        <v>0</v>
      </c>
    </row>
    <row r="5630" spans="1:7" ht="16.5" customHeight="1" x14ac:dyDescent="0.2">
      <c r="A5630" s="154" t="s">
        <v>818</v>
      </c>
      <c r="B5630" s="155">
        <f>Ubicación</f>
        <v>0</v>
      </c>
      <c r="C5630" s="155"/>
      <c r="D5630" s="156"/>
      <c r="E5630" s="157"/>
      <c r="F5630" s="158"/>
      <c r="G5630" s="159"/>
    </row>
    <row r="5631" spans="1:7" ht="16.5" customHeight="1" x14ac:dyDescent="0.2">
      <c r="A5631" s="154" t="s">
        <v>42</v>
      </c>
      <c r="B5631" s="470"/>
      <c r="C5631" s="160" t="str">
        <f>IF(B5631="","",VLOOKUP(B5631,Tabla_CyP,2,FALSE))</f>
        <v/>
      </c>
      <c r="E5631" s="157"/>
      <c r="F5631" s="158"/>
      <c r="G5631" s="159"/>
    </row>
    <row r="5632" spans="1:7" ht="16.5" customHeight="1" x14ac:dyDescent="0.2">
      <c r="A5632" s="154" t="s">
        <v>29</v>
      </c>
      <c r="B5632" s="570">
        <v>76</v>
      </c>
      <c r="C5632" s="160">
        <f>IF(B5632=0,"",VLOOKUP(B5632,Tabla_CyP,2,FALSE))</f>
        <v>0</v>
      </c>
      <c r="D5632" s="156"/>
      <c r="E5632" s="157"/>
      <c r="F5632" s="155" t="s">
        <v>30</v>
      </c>
      <c r="G5632" s="161">
        <f>IF(B5632=0,"",VLOOKUP(B5632,Tabla_CyP,4,FALSE))</f>
        <v>0</v>
      </c>
    </row>
    <row r="5633" spans="1:7" ht="16.5" customHeight="1" x14ac:dyDescent="0.2">
      <c r="A5633" s="154"/>
      <c r="B5633" s="155"/>
      <c r="C5633" s="160"/>
      <c r="D5633" s="156"/>
      <c r="E5633" s="157"/>
      <c r="F5633" s="160"/>
      <c r="G5633" s="162"/>
    </row>
    <row r="5634" spans="1:7" ht="16.5" customHeight="1" x14ac:dyDescent="0.2">
      <c r="A5634" s="412"/>
      <c r="B5634" s="149"/>
      <c r="C5634" s="413" t="s">
        <v>1695</v>
      </c>
      <c r="D5634" s="149"/>
      <c r="E5634" s="149"/>
      <c r="F5634" s="149"/>
      <c r="G5634" s="414"/>
    </row>
    <row r="5635" spans="1:7" ht="16.5" customHeight="1" x14ac:dyDescent="0.2">
      <c r="A5635" s="154"/>
      <c r="B5635" s="215"/>
      <c r="C5635" s="160"/>
      <c r="D5635" s="156"/>
      <c r="E5635" s="157"/>
      <c r="F5635" s="155"/>
      <c r="G5635" s="161"/>
    </row>
    <row r="5636" spans="1:7" ht="16.5" customHeight="1" x14ac:dyDescent="0.2">
      <c r="A5636" s="154"/>
      <c r="B5636" s="215"/>
      <c r="C5636" s="415" t="s">
        <v>1696</v>
      </c>
      <c r="D5636" s="416" t="s">
        <v>32</v>
      </c>
      <c r="E5636" s="416" t="s">
        <v>1697</v>
      </c>
      <c r="F5636" s="416" t="s">
        <v>1698</v>
      </c>
      <c r="G5636" s="417" t="s">
        <v>1699</v>
      </c>
    </row>
    <row r="5637" spans="1:7" ht="16.5" customHeight="1" x14ac:dyDescent="0.2">
      <c r="A5637" s="154"/>
      <c r="B5637" s="215"/>
      <c r="C5637" s="424"/>
      <c r="D5637" s="429"/>
      <c r="E5637" s="467"/>
      <c r="F5637" s="430"/>
      <c r="G5637" s="420">
        <f>ROUND(D5637*F5637,2)</f>
        <v>0</v>
      </c>
    </row>
    <row r="5638" spans="1:7" ht="16.5" customHeight="1" x14ac:dyDescent="0.2">
      <c r="A5638" s="154"/>
      <c r="B5638" s="215"/>
      <c r="C5638" s="424"/>
      <c r="D5638" s="429"/>
      <c r="E5638" s="467"/>
      <c r="F5638" s="430"/>
      <c r="G5638" s="420">
        <f>ROUND(D5638*F5638,2)</f>
        <v>0</v>
      </c>
    </row>
    <row r="5639" spans="1:7" ht="16.5" customHeight="1" x14ac:dyDescent="0.2">
      <c r="A5639" s="154"/>
      <c r="B5639" s="215"/>
      <c r="C5639" s="424"/>
      <c r="D5639" s="429"/>
      <c r="E5639" s="467"/>
      <c r="F5639" s="430"/>
      <c r="G5639" s="420">
        <f>ROUND(D5639*F5639,2)</f>
        <v>0</v>
      </c>
    </row>
    <row r="5640" spans="1:7" ht="16.5" customHeight="1" x14ac:dyDescent="0.2">
      <c r="A5640" s="154"/>
      <c r="B5640" s="215"/>
      <c r="C5640" s="424"/>
      <c r="D5640" s="429"/>
      <c r="E5640" s="467"/>
      <c r="F5640" s="430"/>
      <c r="G5640" s="420">
        <f>ROUND(D5640*F5640,2)</f>
        <v>0</v>
      </c>
    </row>
    <row r="5641" spans="1:7" ht="16.5" customHeight="1" x14ac:dyDescent="0.2">
      <c r="A5641" s="154"/>
      <c r="B5641" s="215"/>
      <c r="C5641" s="424"/>
      <c r="D5641" s="429"/>
      <c r="E5641" s="467"/>
      <c r="F5641" s="430"/>
      <c r="G5641" s="420">
        <f t="shared" ref="G5641:G5646" si="600">ROUND(D5641*F5641,2)</f>
        <v>0</v>
      </c>
    </row>
    <row r="5642" spans="1:7" ht="16.5" customHeight="1" x14ac:dyDescent="0.2">
      <c r="A5642" s="154"/>
      <c r="B5642" s="215"/>
      <c r="C5642" s="424"/>
      <c r="D5642" s="429"/>
      <c r="E5642" s="467"/>
      <c r="F5642" s="430"/>
      <c r="G5642" s="420">
        <f t="shared" si="600"/>
        <v>0</v>
      </c>
    </row>
    <row r="5643" spans="1:7" ht="16.5" customHeight="1" x14ac:dyDescent="0.2">
      <c r="A5643" s="154"/>
      <c r="B5643" s="215"/>
      <c r="C5643" s="424"/>
      <c r="D5643" s="429"/>
      <c r="E5643" s="467"/>
      <c r="F5643" s="430"/>
      <c r="G5643" s="420">
        <f t="shared" si="600"/>
        <v>0</v>
      </c>
    </row>
    <row r="5644" spans="1:7" ht="16.5" customHeight="1" x14ac:dyDescent="0.2">
      <c r="A5644" s="154"/>
      <c r="B5644" s="215"/>
      <c r="C5644" s="424"/>
      <c r="D5644" s="429"/>
      <c r="E5644" s="467"/>
      <c r="F5644" s="430"/>
      <c r="G5644" s="420">
        <f t="shared" si="600"/>
        <v>0</v>
      </c>
    </row>
    <row r="5645" spans="1:7" ht="16.5" customHeight="1" x14ac:dyDescent="0.2">
      <c r="A5645" s="154"/>
      <c r="B5645" s="215"/>
      <c r="C5645" s="424"/>
      <c r="D5645" s="429"/>
      <c r="E5645" s="467"/>
      <c r="F5645" s="430"/>
      <c r="G5645" s="420">
        <f t="shared" si="600"/>
        <v>0</v>
      </c>
    </row>
    <row r="5646" spans="1:7" ht="16.5" customHeight="1" x14ac:dyDescent="0.2">
      <c r="A5646" s="154"/>
      <c r="B5646" s="215"/>
      <c r="C5646" s="424"/>
      <c r="D5646" s="429"/>
      <c r="E5646" s="467"/>
      <c r="F5646" s="430"/>
      <c r="G5646" s="420">
        <f t="shared" si="600"/>
        <v>0</v>
      </c>
    </row>
    <row r="5647" spans="1:7" ht="16.5" customHeight="1" thickBot="1" x14ac:dyDescent="0.25">
      <c r="A5647" s="154"/>
      <c r="B5647" s="215"/>
      <c r="C5647" s="160"/>
      <c r="E5647" s="222"/>
      <c r="F5647" s="155"/>
      <c r="G5647" s="161"/>
    </row>
    <row r="5648" spans="1:7" ht="16.5" customHeight="1" thickBot="1" x14ac:dyDescent="0.25">
      <c r="A5648" s="154"/>
      <c r="C5648" s="421" t="s">
        <v>1700</v>
      </c>
      <c r="E5648" s="222">
        <f>SUMPRODUCT(D5637:D5646,E5637:E5646)</f>
        <v>0</v>
      </c>
      <c r="F5648" s="155" t="s">
        <v>1701</v>
      </c>
      <c r="G5648" s="422">
        <f>SUM(G5637:G5646)</f>
        <v>0</v>
      </c>
    </row>
    <row r="5649" spans="1:7" ht="16.5" customHeight="1" x14ac:dyDescent="0.2">
      <c r="A5649" s="154"/>
      <c r="B5649" s="215"/>
      <c r="C5649" s="421"/>
      <c r="D5649" s="222"/>
      <c r="E5649" s="157"/>
      <c r="F5649" s="155"/>
      <c r="G5649" s="224"/>
    </row>
    <row r="5650" spans="1:7" ht="16.5" customHeight="1" x14ac:dyDescent="0.2">
      <c r="A5650" s="154"/>
      <c r="B5650" s="215"/>
      <c r="C5650" s="155" t="s">
        <v>1702</v>
      </c>
      <c r="D5650" s="425"/>
      <c r="E5650" s="559" t="str">
        <f>CONCATENATE(G5632,"/día")</f>
        <v>0/día</v>
      </c>
      <c r="F5650" s="155"/>
      <c r="G5650" s="161"/>
    </row>
    <row r="5651" spans="1:7" ht="16.5" customHeight="1" x14ac:dyDescent="0.2">
      <c r="A5651" s="154"/>
      <c r="B5651" s="215"/>
      <c r="C5651" s="160"/>
      <c r="D5651" s="156"/>
      <c r="E5651" s="157"/>
      <c r="F5651" s="155"/>
      <c r="G5651" s="161"/>
    </row>
    <row r="5652" spans="1:7" ht="16.5" customHeight="1" x14ac:dyDescent="0.2">
      <c r="A5652" s="603" t="s">
        <v>681</v>
      </c>
      <c r="B5652" s="604"/>
      <c r="C5652" s="605" t="s">
        <v>0</v>
      </c>
      <c r="D5652" s="607" t="s">
        <v>1703</v>
      </c>
      <c r="E5652" s="607" t="s">
        <v>1715</v>
      </c>
      <c r="F5652" s="609" t="s">
        <v>1054</v>
      </c>
      <c r="G5652" s="611" t="s">
        <v>34</v>
      </c>
    </row>
    <row r="5653" spans="1:7" ht="16.5" customHeight="1" x14ac:dyDescent="0.2">
      <c r="A5653" s="163" t="s">
        <v>682</v>
      </c>
      <c r="B5653" s="164" t="s">
        <v>683</v>
      </c>
      <c r="C5653" s="606"/>
      <c r="D5653" s="608"/>
      <c r="E5653" s="608"/>
      <c r="F5653" s="610"/>
      <c r="G5653" s="612"/>
    </row>
    <row r="5654" spans="1:7" ht="16.5" customHeight="1" x14ac:dyDescent="0.2">
      <c r="A5654" s="165"/>
      <c r="B5654" s="160"/>
      <c r="C5654" s="167" t="s">
        <v>1704</v>
      </c>
      <c r="D5654" s="157"/>
      <c r="E5654" s="157"/>
      <c r="F5654" s="160"/>
      <c r="G5654" s="168"/>
    </row>
    <row r="5655" spans="1:7" ht="16.5" customHeight="1" x14ac:dyDescent="0.2">
      <c r="A5655" s="578" t="s">
        <v>1806</v>
      </c>
      <c r="B5655" s="418" t="str">
        <f t="shared" ref="B5655:B5664" si="601">IF(A5655=0,0,VLOOKUP(A5655,Tabla_Indices,2,FALSE))</f>
        <v>Equipo - Amortización de equipo</v>
      </c>
      <c r="C5655" s="424" t="s">
        <v>1821</v>
      </c>
      <c r="D5655" s="579">
        <f>C_Amortización_Equipo</f>
        <v>0</v>
      </c>
      <c r="E5655" s="472"/>
      <c r="F5655" s="468">
        <f>IF(C5655="",0,D5650)</f>
        <v>0</v>
      </c>
      <c r="G5655" s="426">
        <f>IF(F5655=0,0,ROUND(E5655/F5655,2))</f>
        <v>0</v>
      </c>
    </row>
    <row r="5656" spans="1:7" ht="16.5" customHeight="1" x14ac:dyDescent="0.2">
      <c r="A5656" s="578" t="s">
        <v>1806</v>
      </c>
      <c r="B5656" s="418" t="str">
        <f t="shared" si="601"/>
        <v>Equipo - Amortización de equipo</v>
      </c>
      <c r="C5656" s="424" t="s">
        <v>1811</v>
      </c>
      <c r="D5656" s="579">
        <f>C_Interés_Equipo</f>
        <v>0</v>
      </c>
      <c r="E5656" s="472"/>
      <c r="F5656" s="468">
        <f>IF(C5656="",0,D5650)</f>
        <v>0</v>
      </c>
      <c r="G5656" s="426">
        <f t="shared" ref="G5656:G5664" si="602">IF(F5656=0,0,ROUND(E5656/F5656,2))</f>
        <v>0</v>
      </c>
    </row>
    <row r="5657" spans="1:7" ht="16.5" customHeight="1" x14ac:dyDescent="0.2">
      <c r="A5657" s="578" t="s">
        <v>1807</v>
      </c>
      <c r="B5657" s="418" t="str">
        <f t="shared" si="601"/>
        <v xml:space="preserve">Accesorios y repuestos para máquinas de uso especial                 </v>
      </c>
      <c r="C5657" s="428" t="s">
        <v>1721</v>
      </c>
      <c r="D5657" s="579">
        <f>C_Reparaciones_Repuestos_Equipos</f>
        <v>0</v>
      </c>
      <c r="E5657" s="472"/>
      <c r="F5657" s="468">
        <f>IF(C5657="",0,D5650)</f>
        <v>0</v>
      </c>
      <c r="G5657" s="426">
        <f t="shared" si="602"/>
        <v>0</v>
      </c>
    </row>
    <row r="5658" spans="1:7" ht="16.5" customHeight="1" x14ac:dyDescent="0.2">
      <c r="A5658" s="578" t="s">
        <v>1809</v>
      </c>
      <c r="B5658" s="418" t="str">
        <f t="shared" si="601"/>
        <v xml:space="preserve">Gas oil                                                                </v>
      </c>
      <c r="C5658" s="428" t="s">
        <v>982</v>
      </c>
      <c r="D5658" s="579">
        <f>C_Combustible_Equipos</f>
        <v>0</v>
      </c>
      <c r="E5658" s="472"/>
      <c r="F5658" s="468">
        <f>IF(C5658="",0,D5650)</f>
        <v>0</v>
      </c>
      <c r="G5658" s="426">
        <f t="shared" si="602"/>
        <v>0</v>
      </c>
    </row>
    <row r="5659" spans="1:7" ht="16.5" customHeight="1" x14ac:dyDescent="0.2">
      <c r="A5659" s="578" t="s">
        <v>1810</v>
      </c>
      <c r="B5659" s="418" t="str">
        <f t="shared" si="601"/>
        <v xml:space="preserve">Aceites lubricantes                                                    </v>
      </c>
      <c r="C5659" s="428" t="s">
        <v>1808</v>
      </c>
      <c r="D5659" s="579">
        <f>C_Lubricantes_Equipos</f>
        <v>0</v>
      </c>
      <c r="E5659" s="472"/>
      <c r="F5659" s="468">
        <f>IF(C5659="",0,D5650)</f>
        <v>0</v>
      </c>
      <c r="G5659" s="426">
        <f t="shared" si="602"/>
        <v>0</v>
      </c>
    </row>
    <row r="5660" spans="1:7" ht="16.5" customHeight="1" x14ac:dyDescent="0.2">
      <c r="A5660" s="578"/>
      <c r="B5660" s="418">
        <f t="shared" si="601"/>
        <v>0</v>
      </c>
      <c r="C5660" s="428"/>
      <c r="D5660" s="471"/>
      <c r="E5660" s="430"/>
      <c r="F5660" s="468">
        <f>IF(C5660="",0,D5650)</f>
        <v>0</v>
      </c>
      <c r="G5660" s="426">
        <f t="shared" si="602"/>
        <v>0</v>
      </c>
    </row>
    <row r="5661" spans="1:7" ht="16.5" customHeight="1" x14ac:dyDescent="0.2">
      <c r="A5661" s="578"/>
      <c r="B5661" s="418">
        <f t="shared" si="601"/>
        <v>0</v>
      </c>
      <c r="C5661" s="428"/>
      <c r="D5661" s="425"/>
      <c r="E5661" s="471"/>
      <c r="F5661" s="468">
        <f>IF(C5661="",0,D5650)</f>
        <v>0</v>
      </c>
      <c r="G5661" s="426">
        <f t="shared" si="602"/>
        <v>0</v>
      </c>
    </row>
    <row r="5662" spans="1:7" ht="16.5" customHeight="1" x14ac:dyDescent="0.2">
      <c r="A5662" s="578"/>
      <c r="B5662" s="418">
        <f t="shared" si="601"/>
        <v>0</v>
      </c>
      <c r="C5662" s="428"/>
      <c r="D5662" s="425"/>
      <c r="E5662" s="471"/>
      <c r="F5662" s="468">
        <f>IF(C5662="",0,D5650)</f>
        <v>0</v>
      </c>
      <c r="G5662" s="426">
        <f t="shared" si="602"/>
        <v>0</v>
      </c>
    </row>
    <row r="5663" spans="1:7" ht="16.5" customHeight="1" x14ac:dyDescent="0.2">
      <c r="A5663" s="578"/>
      <c r="B5663" s="418">
        <f t="shared" si="601"/>
        <v>0</v>
      </c>
      <c r="C5663" s="428"/>
      <c r="D5663" s="425"/>
      <c r="E5663" s="429"/>
      <c r="F5663" s="468">
        <f>IF(C5663="",0,D5650)</f>
        <v>0</v>
      </c>
      <c r="G5663" s="426">
        <f t="shared" si="602"/>
        <v>0</v>
      </c>
    </row>
    <row r="5664" spans="1:7" ht="16.5" customHeight="1" x14ac:dyDescent="0.2">
      <c r="A5664" s="578"/>
      <c r="B5664" s="418">
        <f t="shared" si="601"/>
        <v>0</v>
      </c>
      <c r="C5664" s="424"/>
      <c r="D5664" s="425"/>
      <c r="E5664" s="429"/>
      <c r="F5664" s="468">
        <f>IF(C5664="",0,D5650)</f>
        <v>0</v>
      </c>
      <c r="G5664" s="426">
        <f t="shared" si="602"/>
        <v>0</v>
      </c>
    </row>
    <row r="5665" spans="1:7" ht="16.5" customHeight="1" x14ac:dyDescent="0.2">
      <c r="A5665" s="169"/>
      <c r="B5665" s="156"/>
      <c r="C5665" s="160"/>
      <c r="D5665" s="156"/>
      <c r="E5665" s="157"/>
      <c r="F5665" s="166" t="s">
        <v>35</v>
      </c>
      <c r="G5665" s="431">
        <f>SUBTOTAL(9,G5655:G5664)</f>
        <v>0</v>
      </c>
    </row>
    <row r="5666" spans="1:7" ht="16.5" customHeight="1" x14ac:dyDescent="0.2">
      <c r="A5666" s="165"/>
      <c r="B5666" s="160"/>
      <c r="C5666" s="167" t="s">
        <v>821</v>
      </c>
      <c r="D5666" s="156"/>
      <c r="E5666" s="157"/>
      <c r="F5666" s="158"/>
      <c r="G5666" s="168"/>
    </row>
    <row r="5667" spans="1:7" ht="16.5" customHeight="1" x14ac:dyDescent="0.2">
      <c r="A5667" s="603" t="s">
        <v>681</v>
      </c>
      <c r="B5667" s="604"/>
      <c r="C5667" s="605" t="s">
        <v>0</v>
      </c>
      <c r="D5667" s="607" t="s">
        <v>32</v>
      </c>
      <c r="E5667" s="607" t="s">
        <v>1715</v>
      </c>
      <c r="F5667" s="609" t="s">
        <v>1054</v>
      </c>
      <c r="G5667" s="611" t="s">
        <v>34</v>
      </c>
    </row>
    <row r="5668" spans="1:7" ht="16.5" customHeight="1" x14ac:dyDescent="0.2">
      <c r="A5668" s="163" t="s">
        <v>682</v>
      </c>
      <c r="B5668" s="164" t="s">
        <v>683</v>
      </c>
      <c r="C5668" s="606"/>
      <c r="D5668" s="608"/>
      <c r="E5668" s="608"/>
      <c r="F5668" s="610"/>
      <c r="G5668" s="612"/>
    </row>
    <row r="5669" spans="1:7" ht="16.5" customHeight="1" x14ac:dyDescent="0.2">
      <c r="A5669" s="423" t="s">
        <v>1822</v>
      </c>
      <c r="B5669" s="418" t="str">
        <f t="shared" ref="B5669:B5675" si="603">IF(A5669=0,0,VLOOKUP(A5669,Tabla_Indices,2,FALSE))</f>
        <v>Oficial Especializado</v>
      </c>
      <c r="C5669" s="427" t="s">
        <v>1723</v>
      </c>
      <c r="D5669" s="425"/>
      <c r="E5669" s="429"/>
      <c r="F5669" s="419">
        <f>D5650</f>
        <v>0</v>
      </c>
      <c r="G5669" s="432">
        <f>IF(F5669=0,0,ROUND(D5669*E5669/F5669,2))</f>
        <v>0</v>
      </c>
    </row>
    <row r="5670" spans="1:7" ht="16.5" customHeight="1" x14ac:dyDescent="0.2">
      <c r="A5670" s="423" t="s">
        <v>1823</v>
      </c>
      <c r="B5670" s="418" t="str">
        <f t="shared" si="603"/>
        <v xml:space="preserve">Oficial </v>
      </c>
      <c r="C5670" s="424" t="s">
        <v>1724</v>
      </c>
      <c r="D5670" s="425"/>
      <c r="E5670" s="429"/>
      <c r="F5670" s="419">
        <f>D5650</f>
        <v>0</v>
      </c>
      <c r="G5670" s="432">
        <f t="shared" ref="G5670:G5675" si="604">IF(F5670=0,0,ROUND(D5670*E5670/F5670,2))</f>
        <v>0</v>
      </c>
    </row>
    <row r="5671" spans="1:7" ht="16.5" customHeight="1" x14ac:dyDescent="0.2">
      <c r="A5671" s="423" t="s">
        <v>1824</v>
      </c>
      <c r="B5671" s="418" t="str">
        <f t="shared" si="603"/>
        <v>Ayudante</v>
      </c>
      <c r="C5671" s="424" t="s">
        <v>1725</v>
      </c>
      <c r="D5671" s="425"/>
      <c r="E5671" s="429"/>
      <c r="F5671" s="419">
        <f>D5650</f>
        <v>0</v>
      </c>
      <c r="G5671" s="432">
        <f t="shared" si="604"/>
        <v>0</v>
      </c>
    </row>
    <row r="5672" spans="1:7" ht="16.5" customHeight="1" x14ac:dyDescent="0.2">
      <c r="A5672" s="423" t="s">
        <v>1824</v>
      </c>
      <c r="B5672" s="418" t="str">
        <f t="shared" si="603"/>
        <v>Ayudante</v>
      </c>
      <c r="C5672" s="424" t="s">
        <v>825</v>
      </c>
      <c r="D5672" s="425"/>
      <c r="E5672" s="429"/>
      <c r="F5672" s="419">
        <f>D5650</f>
        <v>0</v>
      </c>
      <c r="G5672" s="432">
        <f t="shared" si="604"/>
        <v>0</v>
      </c>
    </row>
    <row r="5673" spans="1:7" ht="16.5" customHeight="1" x14ac:dyDescent="0.2">
      <c r="A5673" s="423"/>
      <c r="B5673" s="418">
        <f t="shared" si="603"/>
        <v>0</v>
      </c>
      <c r="C5673" s="424"/>
      <c r="D5673" s="425"/>
      <c r="E5673" s="429"/>
      <c r="F5673" s="419"/>
      <c r="G5673" s="432">
        <f t="shared" si="604"/>
        <v>0</v>
      </c>
    </row>
    <row r="5674" spans="1:7" ht="16.5" customHeight="1" x14ac:dyDescent="0.2">
      <c r="A5674" s="423" t="s">
        <v>1825</v>
      </c>
      <c r="B5674" s="418" t="str">
        <f t="shared" si="603"/>
        <v>Sereno</v>
      </c>
      <c r="C5674" s="424" t="s">
        <v>1726</v>
      </c>
      <c r="D5674" s="433"/>
      <c r="E5674" s="571"/>
      <c r="F5674" s="419">
        <f>D5650</f>
        <v>0</v>
      </c>
      <c r="G5674" s="432">
        <f t="shared" si="604"/>
        <v>0</v>
      </c>
    </row>
    <row r="5675" spans="1:7" ht="16.5" customHeight="1" x14ac:dyDescent="0.2">
      <c r="A5675" s="423"/>
      <c r="B5675" s="418">
        <f t="shared" si="603"/>
        <v>0</v>
      </c>
      <c r="C5675" s="418"/>
      <c r="D5675" s="469"/>
      <c r="E5675" s="419"/>
      <c r="F5675" s="419">
        <f>D5650</f>
        <v>0</v>
      </c>
      <c r="G5675" s="432">
        <f t="shared" si="604"/>
        <v>0</v>
      </c>
    </row>
    <row r="5676" spans="1:7" ht="16.5" customHeight="1" x14ac:dyDescent="0.2">
      <c r="A5676" s="169"/>
      <c r="B5676" s="156"/>
      <c r="C5676" s="160"/>
      <c r="D5676" s="156"/>
      <c r="E5676" s="157"/>
      <c r="F5676" s="166" t="s">
        <v>36</v>
      </c>
      <c r="G5676" s="434">
        <f>SUBTOTAL(9,G5669:G5675)</f>
        <v>0</v>
      </c>
    </row>
    <row r="5677" spans="1:7" ht="16.5" customHeight="1" x14ac:dyDescent="0.2">
      <c r="A5677" s="165"/>
      <c r="B5677" s="160"/>
      <c r="C5677" s="167" t="s">
        <v>1705</v>
      </c>
      <c r="D5677" s="156"/>
      <c r="E5677" s="157"/>
      <c r="F5677" s="158"/>
      <c r="G5677" s="168"/>
    </row>
    <row r="5678" spans="1:7" ht="16.5" customHeight="1" x14ac:dyDescent="0.2">
      <c r="A5678" s="603" t="s">
        <v>681</v>
      </c>
      <c r="B5678" s="604"/>
      <c r="C5678" s="605" t="s">
        <v>0</v>
      </c>
      <c r="D5678" s="605" t="s">
        <v>31</v>
      </c>
      <c r="E5678" s="607" t="s">
        <v>32</v>
      </c>
      <c r="F5678" s="609" t="s">
        <v>33</v>
      </c>
      <c r="G5678" s="611" t="s">
        <v>34</v>
      </c>
    </row>
    <row r="5679" spans="1:7" ht="16.5" customHeight="1" x14ac:dyDescent="0.2">
      <c r="A5679" s="163" t="s">
        <v>682</v>
      </c>
      <c r="B5679" s="164" t="s">
        <v>683</v>
      </c>
      <c r="C5679" s="606"/>
      <c r="D5679" s="606"/>
      <c r="E5679" s="608"/>
      <c r="F5679" s="610"/>
      <c r="G5679" s="612"/>
    </row>
    <row r="5680" spans="1:7" ht="16.5" customHeight="1" x14ac:dyDescent="0.2">
      <c r="A5680" s="423"/>
      <c r="B5680" s="418">
        <f t="shared" ref="B5680:B5690" si="605">IF(A5680=0,0,VLOOKUP(A5680,Tabla_Indices,2,FALSE))</f>
        <v>0</v>
      </c>
      <c r="C5680" s="424"/>
      <c r="D5680" s="425"/>
      <c r="E5680" s="429"/>
      <c r="F5680" s="430"/>
      <c r="G5680" s="432">
        <f>ROUND(E5680*F5680,2)</f>
        <v>0</v>
      </c>
    </row>
    <row r="5681" spans="1:7" ht="16.5" customHeight="1" x14ac:dyDescent="0.2">
      <c r="A5681" s="423"/>
      <c r="B5681" s="418">
        <f t="shared" si="605"/>
        <v>0</v>
      </c>
      <c r="C5681" s="424"/>
      <c r="D5681" s="425"/>
      <c r="E5681" s="429"/>
      <c r="F5681" s="430"/>
      <c r="G5681" s="432">
        <f t="shared" ref="G5681:G5690" si="606">ROUND(E5681*F5681,2)</f>
        <v>0</v>
      </c>
    </row>
    <row r="5682" spans="1:7" ht="16.5" customHeight="1" x14ac:dyDescent="0.2">
      <c r="A5682" s="423"/>
      <c r="B5682" s="418">
        <f t="shared" si="605"/>
        <v>0</v>
      </c>
      <c r="C5682" s="424"/>
      <c r="D5682" s="425"/>
      <c r="E5682" s="429"/>
      <c r="F5682" s="430"/>
      <c r="G5682" s="432">
        <f t="shared" si="606"/>
        <v>0</v>
      </c>
    </row>
    <row r="5683" spans="1:7" ht="16.5" customHeight="1" x14ac:dyDescent="0.2">
      <c r="A5683" s="423"/>
      <c r="B5683" s="418">
        <f t="shared" si="605"/>
        <v>0</v>
      </c>
      <c r="C5683" s="424"/>
      <c r="D5683" s="425"/>
      <c r="E5683" s="429"/>
      <c r="F5683" s="430"/>
      <c r="G5683" s="432">
        <f t="shared" si="606"/>
        <v>0</v>
      </c>
    </row>
    <row r="5684" spans="1:7" ht="16.5" customHeight="1" x14ac:dyDescent="0.2">
      <c r="A5684" s="423"/>
      <c r="B5684" s="418">
        <f t="shared" si="605"/>
        <v>0</v>
      </c>
      <c r="C5684" s="424"/>
      <c r="D5684" s="425"/>
      <c r="E5684" s="429"/>
      <c r="F5684" s="430"/>
      <c r="G5684" s="432">
        <f t="shared" si="606"/>
        <v>0</v>
      </c>
    </row>
    <row r="5685" spans="1:7" ht="16.5" customHeight="1" x14ac:dyDescent="0.2">
      <c r="A5685" s="423"/>
      <c r="B5685" s="418">
        <f t="shared" si="605"/>
        <v>0</v>
      </c>
      <c r="C5685" s="424"/>
      <c r="D5685" s="425"/>
      <c r="E5685" s="435"/>
      <c r="F5685" s="430"/>
      <c r="G5685" s="432">
        <f t="shared" si="606"/>
        <v>0</v>
      </c>
    </row>
    <row r="5686" spans="1:7" ht="16.5" customHeight="1" x14ac:dyDescent="0.2">
      <c r="A5686" s="423"/>
      <c r="B5686" s="418">
        <f t="shared" si="605"/>
        <v>0</v>
      </c>
      <c r="C5686" s="424"/>
      <c r="D5686" s="425"/>
      <c r="E5686" s="429"/>
      <c r="F5686" s="430"/>
      <c r="G5686" s="432">
        <f t="shared" si="606"/>
        <v>0</v>
      </c>
    </row>
    <row r="5687" spans="1:7" ht="16.5" customHeight="1" x14ac:dyDescent="0.2">
      <c r="A5687" s="423"/>
      <c r="B5687" s="418">
        <f t="shared" si="605"/>
        <v>0</v>
      </c>
      <c r="C5687" s="424"/>
      <c r="D5687" s="425"/>
      <c r="E5687" s="429"/>
      <c r="F5687" s="430"/>
      <c r="G5687" s="432">
        <f t="shared" si="606"/>
        <v>0</v>
      </c>
    </row>
    <row r="5688" spans="1:7" ht="16.5" customHeight="1" x14ac:dyDescent="0.2">
      <c r="A5688" s="423"/>
      <c r="B5688" s="418">
        <f t="shared" si="605"/>
        <v>0</v>
      </c>
      <c r="C5688" s="424"/>
      <c r="D5688" s="425"/>
      <c r="E5688" s="429"/>
      <c r="F5688" s="430"/>
      <c r="G5688" s="432">
        <f t="shared" si="606"/>
        <v>0</v>
      </c>
    </row>
    <row r="5689" spans="1:7" ht="16.5" customHeight="1" x14ac:dyDescent="0.2">
      <c r="A5689" s="423"/>
      <c r="B5689" s="418">
        <f t="shared" si="605"/>
        <v>0</v>
      </c>
      <c r="C5689" s="424"/>
      <c r="D5689" s="425"/>
      <c r="E5689" s="429"/>
      <c r="F5689" s="430"/>
      <c r="G5689" s="432">
        <f t="shared" si="606"/>
        <v>0</v>
      </c>
    </row>
    <row r="5690" spans="1:7" ht="16.5" customHeight="1" x14ac:dyDescent="0.2">
      <c r="A5690" s="423"/>
      <c r="B5690" s="418">
        <f t="shared" si="605"/>
        <v>0</v>
      </c>
      <c r="C5690" s="424"/>
      <c r="D5690" s="425"/>
      <c r="E5690" s="429"/>
      <c r="F5690" s="430"/>
      <c r="G5690" s="432">
        <f t="shared" si="606"/>
        <v>0</v>
      </c>
    </row>
    <row r="5691" spans="1:7" ht="16.5" customHeight="1" x14ac:dyDescent="0.2">
      <c r="A5691" s="165"/>
      <c r="B5691" s="160"/>
      <c r="C5691" s="160"/>
      <c r="D5691" s="156"/>
      <c r="E5691" s="157"/>
      <c r="F5691" s="166" t="s">
        <v>37</v>
      </c>
      <c r="G5691" s="436">
        <f>SUBTOTAL(9,G5680:G5690)</f>
        <v>0</v>
      </c>
    </row>
    <row r="5692" spans="1:7" ht="16.5" customHeight="1" x14ac:dyDescent="0.2">
      <c r="A5692" s="165"/>
      <c r="B5692" s="160"/>
      <c r="C5692" s="167" t="s">
        <v>1706</v>
      </c>
      <c r="D5692" s="156"/>
      <c r="E5692" s="157"/>
      <c r="F5692" s="158"/>
      <c r="G5692" s="168"/>
    </row>
    <row r="5693" spans="1:7" ht="16.5" customHeight="1" x14ac:dyDescent="0.2">
      <c r="A5693" s="603" t="s">
        <v>681</v>
      </c>
      <c r="B5693" s="604"/>
      <c r="C5693" s="605" t="s">
        <v>0</v>
      </c>
      <c r="D5693" s="605" t="s">
        <v>31</v>
      </c>
      <c r="E5693" s="607" t="s">
        <v>32</v>
      </c>
      <c r="F5693" s="609" t="s">
        <v>33</v>
      </c>
      <c r="G5693" s="611" t="s">
        <v>34</v>
      </c>
    </row>
    <row r="5694" spans="1:7" ht="16.5" customHeight="1" x14ac:dyDescent="0.2">
      <c r="A5694" s="163" t="s">
        <v>682</v>
      </c>
      <c r="B5694" s="164" t="s">
        <v>683</v>
      </c>
      <c r="C5694" s="606"/>
      <c r="D5694" s="606"/>
      <c r="E5694" s="608"/>
      <c r="F5694" s="610"/>
      <c r="G5694" s="612"/>
    </row>
    <row r="5695" spans="1:7" ht="16.5" customHeight="1" x14ac:dyDescent="0.2">
      <c r="A5695" s="423"/>
      <c r="B5695" s="418">
        <f>IF(A5695=0,0,VLOOKUP(A5695,Tabla_Indices,2,FALSE))</f>
        <v>0</v>
      </c>
      <c r="C5695" s="424"/>
      <c r="D5695" s="425"/>
      <c r="E5695" s="429"/>
      <c r="F5695" s="430"/>
      <c r="G5695" s="432">
        <f>ROUND(E5695*F5695,2)</f>
        <v>0</v>
      </c>
    </row>
    <row r="5696" spans="1:7" ht="16.5" customHeight="1" x14ac:dyDescent="0.2">
      <c r="A5696" s="423"/>
      <c r="B5696" s="418">
        <f>IF(A5696=0,0,VLOOKUP(A5696,Tabla_Indices,2,FALSE))</f>
        <v>0</v>
      </c>
      <c r="C5696" s="424"/>
      <c r="D5696" s="425"/>
      <c r="E5696" s="435"/>
      <c r="F5696" s="430"/>
      <c r="G5696" s="432">
        <f t="shared" ref="G5696" si="607">ROUND(E5696*F5696,2)</f>
        <v>0</v>
      </c>
    </row>
    <row r="5697" spans="1:7" ht="16.5" customHeight="1" x14ac:dyDescent="0.2">
      <c r="A5697" s="165"/>
      <c r="B5697" s="160"/>
      <c r="C5697" s="160"/>
      <c r="D5697" s="156"/>
      <c r="E5697" s="157"/>
      <c r="F5697" s="166" t="s">
        <v>1707</v>
      </c>
      <c r="G5697" s="436">
        <f>SUBTOTAL(9,G5695:G5696)</f>
        <v>0</v>
      </c>
    </row>
    <row r="5698" spans="1:7" ht="16.5" customHeight="1" thickBot="1" x14ac:dyDescent="0.25">
      <c r="A5698" s="170"/>
      <c r="B5698" s="171"/>
      <c r="C5698" s="172"/>
      <c r="D5698" s="171"/>
      <c r="E5698" s="173"/>
      <c r="F5698" s="174"/>
      <c r="G5698" s="175"/>
    </row>
    <row r="5699" spans="1:7" ht="16.5" customHeight="1" thickBot="1" x14ac:dyDescent="0.25">
      <c r="A5699" s="202">
        <f>B5632</f>
        <v>76</v>
      </c>
      <c r="B5699" s="201">
        <f>C5632</f>
        <v>0</v>
      </c>
      <c r="C5699" s="225"/>
      <c r="D5699" s="225" t="s">
        <v>38</v>
      </c>
      <c r="E5699" s="226"/>
      <c r="F5699" s="437" t="str">
        <f>CONCATENATE("$/",G5632)</f>
        <v>$/0</v>
      </c>
      <c r="G5699" s="438">
        <f>SUBTOTAL(9,G5655:G5698)</f>
        <v>0</v>
      </c>
    </row>
    <row r="5700" spans="1:7" ht="16.5" customHeight="1" thickTop="1" thickBot="1" x14ac:dyDescent="0.25"/>
    <row r="5701" spans="1:7" ht="16.5" customHeight="1" thickTop="1" x14ac:dyDescent="0.2">
      <c r="A5701" s="613" t="s">
        <v>40</v>
      </c>
      <c r="B5701" s="614"/>
      <c r="C5701" s="614"/>
      <c r="D5701" s="614"/>
      <c r="E5701" s="614"/>
      <c r="F5701" s="614"/>
      <c r="G5701" s="615"/>
    </row>
    <row r="5702" spans="1:7" ht="16.5" customHeight="1" x14ac:dyDescent="0.2">
      <c r="A5702" s="146" t="s">
        <v>819</v>
      </c>
      <c r="B5702" s="147" t="str">
        <f>Comitente</f>
        <v>DIRECCIÓN PROVINCIAL DE VIALIDAD</v>
      </c>
      <c r="C5702" s="148"/>
      <c r="D5702" s="223"/>
      <c r="E5702" s="223"/>
      <c r="F5702" s="150"/>
      <c r="G5702" s="151"/>
    </row>
    <row r="5703" spans="1:7" ht="16.5" customHeight="1" x14ac:dyDescent="0.2">
      <c r="A5703" s="146" t="s">
        <v>820</v>
      </c>
      <c r="B5703" s="147">
        <f>Contratista</f>
        <v>0</v>
      </c>
      <c r="C5703" s="152"/>
      <c r="D5703" s="152"/>
      <c r="E5703" s="152"/>
      <c r="F5703" s="147"/>
      <c r="G5703" s="153"/>
    </row>
    <row r="5704" spans="1:7" ht="16.5" customHeight="1" x14ac:dyDescent="0.2">
      <c r="A5704" s="146" t="s">
        <v>28</v>
      </c>
      <c r="B5704" s="147">
        <f>Obra</f>
        <v>0</v>
      </c>
      <c r="C5704" s="152"/>
      <c r="D5704" s="152"/>
      <c r="E5704" s="152"/>
      <c r="F5704" s="147" t="s">
        <v>41</v>
      </c>
      <c r="G5704" s="153">
        <f>Fecha_Base</f>
        <v>0</v>
      </c>
    </row>
    <row r="5705" spans="1:7" ht="16.5" customHeight="1" x14ac:dyDescent="0.2">
      <c r="A5705" s="154" t="s">
        <v>818</v>
      </c>
      <c r="B5705" s="155">
        <f>Ubicación</f>
        <v>0</v>
      </c>
      <c r="C5705" s="155"/>
      <c r="D5705" s="156"/>
      <c r="E5705" s="157"/>
      <c r="F5705" s="158"/>
      <c r="G5705" s="159"/>
    </row>
    <row r="5706" spans="1:7" ht="16.5" customHeight="1" x14ac:dyDescent="0.2">
      <c r="A5706" s="154" t="s">
        <v>42</v>
      </c>
      <c r="B5706" s="470"/>
      <c r="C5706" s="160" t="str">
        <f>IF(B5706="","",VLOOKUP(B5706,Tabla_CyP,2,FALSE))</f>
        <v/>
      </c>
      <c r="E5706" s="157"/>
      <c r="F5706" s="158"/>
      <c r="G5706" s="159"/>
    </row>
    <row r="5707" spans="1:7" ht="16.5" customHeight="1" x14ac:dyDescent="0.2">
      <c r="A5707" s="154" t="s">
        <v>29</v>
      </c>
      <c r="B5707" s="570">
        <v>77</v>
      </c>
      <c r="C5707" s="160">
        <f>IF(B5707=0,"",VLOOKUP(B5707,Tabla_CyP,2,FALSE))</f>
        <v>0</v>
      </c>
      <c r="D5707" s="156"/>
      <c r="E5707" s="157"/>
      <c r="F5707" s="155" t="s">
        <v>30</v>
      </c>
      <c r="G5707" s="161">
        <f>IF(B5707=0,"",VLOOKUP(B5707,Tabla_CyP,4,FALSE))</f>
        <v>0</v>
      </c>
    </row>
    <row r="5708" spans="1:7" ht="16.5" customHeight="1" x14ac:dyDescent="0.2">
      <c r="A5708" s="154"/>
      <c r="B5708" s="155"/>
      <c r="C5708" s="160"/>
      <c r="D5708" s="156"/>
      <c r="E5708" s="157"/>
      <c r="F5708" s="160"/>
      <c r="G5708" s="162"/>
    </row>
    <row r="5709" spans="1:7" ht="16.5" customHeight="1" x14ac:dyDescent="0.2">
      <c r="A5709" s="412"/>
      <c r="B5709" s="149"/>
      <c r="C5709" s="413" t="s">
        <v>1695</v>
      </c>
      <c r="D5709" s="149"/>
      <c r="E5709" s="149"/>
      <c r="F5709" s="149"/>
      <c r="G5709" s="414"/>
    </row>
    <row r="5710" spans="1:7" ht="16.5" customHeight="1" x14ac:dyDescent="0.2">
      <c r="A5710" s="154"/>
      <c r="B5710" s="215"/>
      <c r="C5710" s="160"/>
      <c r="D5710" s="156"/>
      <c r="E5710" s="157"/>
      <c r="F5710" s="155"/>
      <c r="G5710" s="161"/>
    </row>
    <row r="5711" spans="1:7" ht="16.5" customHeight="1" x14ac:dyDescent="0.2">
      <c r="A5711" s="154"/>
      <c r="B5711" s="215"/>
      <c r="C5711" s="415" t="s">
        <v>1696</v>
      </c>
      <c r="D5711" s="416" t="s">
        <v>32</v>
      </c>
      <c r="E5711" s="416" t="s">
        <v>1697</v>
      </c>
      <c r="F5711" s="416" t="s">
        <v>1698</v>
      </c>
      <c r="G5711" s="417" t="s">
        <v>1699</v>
      </c>
    </row>
    <row r="5712" spans="1:7" ht="16.5" customHeight="1" x14ac:dyDescent="0.2">
      <c r="A5712" s="154"/>
      <c r="B5712" s="215"/>
      <c r="C5712" s="424"/>
      <c r="D5712" s="429"/>
      <c r="E5712" s="467"/>
      <c r="F5712" s="430"/>
      <c r="G5712" s="420">
        <f>ROUND(D5712*F5712,2)</f>
        <v>0</v>
      </c>
    </row>
    <row r="5713" spans="1:7" ht="16.5" customHeight="1" x14ac:dyDescent="0.2">
      <c r="A5713" s="154"/>
      <c r="B5713" s="215"/>
      <c r="C5713" s="424"/>
      <c r="D5713" s="429"/>
      <c r="E5713" s="467"/>
      <c r="F5713" s="430"/>
      <c r="G5713" s="420">
        <f>ROUND(D5713*F5713,2)</f>
        <v>0</v>
      </c>
    </row>
    <row r="5714" spans="1:7" ht="16.5" customHeight="1" x14ac:dyDescent="0.2">
      <c r="A5714" s="154"/>
      <c r="B5714" s="215"/>
      <c r="C5714" s="424"/>
      <c r="D5714" s="429"/>
      <c r="E5714" s="467"/>
      <c r="F5714" s="430"/>
      <c r="G5714" s="420">
        <f>ROUND(D5714*F5714,2)</f>
        <v>0</v>
      </c>
    </row>
    <row r="5715" spans="1:7" ht="16.5" customHeight="1" x14ac:dyDescent="0.2">
      <c r="A5715" s="154"/>
      <c r="B5715" s="215"/>
      <c r="C5715" s="424"/>
      <c r="D5715" s="429"/>
      <c r="E5715" s="467"/>
      <c r="F5715" s="430"/>
      <c r="G5715" s="420">
        <f>ROUND(D5715*F5715,2)</f>
        <v>0</v>
      </c>
    </row>
    <row r="5716" spans="1:7" ht="16.5" customHeight="1" x14ac:dyDescent="0.2">
      <c r="A5716" s="154"/>
      <c r="B5716" s="215"/>
      <c r="C5716" s="424"/>
      <c r="D5716" s="429"/>
      <c r="E5716" s="467"/>
      <c r="F5716" s="430"/>
      <c r="G5716" s="420">
        <f t="shared" ref="G5716:G5721" si="608">ROUND(D5716*F5716,2)</f>
        <v>0</v>
      </c>
    </row>
    <row r="5717" spans="1:7" ht="16.5" customHeight="1" x14ac:dyDescent="0.2">
      <c r="A5717" s="154"/>
      <c r="B5717" s="215"/>
      <c r="C5717" s="424"/>
      <c r="D5717" s="429"/>
      <c r="E5717" s="467"/>
      <c r="F5717" s="430"/>
      <c r="G5717" s="420">
        <f t="shared" si="608"/>
        <v>0</v>
      </c>
    </row>
    <row r="5718" spans="1:7" ht="16.5" customHeight="1" x14ac:dyDescent="0.2">
      <c r="A5718" s="154"/>
      <c r="B5718" s="215"/>
      <c r="C5718" s="424"/>
      <c r="D5718" s="429"/>
      <c r="E5718" s="467"/>
      <c r="F5718" s="430"/>
      <c r="G5718" s="420">
        <f t="shared" si="608"/>
        <v>0</v>
      </c>
    </row>
    <row r="5719" spans="1:7" ht="16.5" customHeight="1" x14ac:dyDescent="0.2">
      <c r="A5719" s="154"/>
      <c r="B5719" s="215"/>
      <c r="C5719" s="424"/>
      <c r="D5719" s="429"/>
      <c r="E5719" s="467"/>
      <c r="F5719" s="430"/>
      <c r="G5719" s="420">
        <f t="shared" si="608"/>
        <v>0</v>
      </c>
    </row>
    <row r="5720" spans="1:7" ht="16.5" customHeight="1" x14ac:dyDescent="0.2">
      <c r="A5720" s="154"/>
      <c r="B5720" s="215"/>
      <c r="C5720" s="424"/>
      <c r="D5720" s="429"/>
      <c r="E5720" s="467"/>
      <c r="F5720" s="430"/>
      <c r="G5720" s="420">
        <f t="shared" si="608"/>
        <v>0</v>
      </c>
    </row>
    <row r="5721" spans="1:7" ht="16.5" customHeight="1" x14ac:dyDescent="0.2">
      <c r="A5721" s="154"/>
      <c r="B5721" s="215"/>
      <c r="C5721" s="424"/>
      <c r="D5721" s="429"/>
      <c r="E5721" s="467"/>
      <c r="F5721" s="430"/>
      <c r="G5721" s="420">
        <f t="shared" si="608"/>
        <v>0</v>
      </c>
    </row>
    <row r="5722" spans="1:7" ht="16.5" customHeight="1" thickBot="1" x14ac:dyDescent="0.25">
      <c r="A5722" s="154"/>
      <c r="B5722" s="215"/>
      <c r="C5722" s="160"/>
      <c r="E5722" s="222"/>
      <c r="F5722" s="155"/>
      <c r="G5722" s="161"/>
    </row>
    <row r="5723" spans="1:7" ht="16.5" customHeight="1" thickBot="1" x14ac:dyDescent="0.25">
      <c r="A5723" s="154"/>
      <c r="C5723" s="421" t="s">
        <v>1700</v>
      </c>
      <c r="E5723" s="222">
        <f>SUMPRODUCT(D5712:D5721,E5712:E5721)</f>
        <v>0</v>
      </c>
      <c r="F5723" s="155" t="s">
        <v>1701</v>
      </c>
      <c r="G5723" s="422">
        <f>SUM(G5712:G5721)</f>
        <v>0</v>
      </c>
    </row>
    <row r="5724" spans="1:7" ht="16.5" customHeight="1" x14ac:dyDescent="0.2">
      <c r="A5724" s="154"/>
      <c r="B5724" s="215"/>
      <c r="C5724" s="421"/>
      <c r="D5724" s="222"/>
      <c r="E5724" s="157"/>
      <c r="F5724" s="155"/>
      <c r="G5724" s="224"/>
    </row>
    <row r="5725" spans="1:7" ht="16.5" customHeight="1" x14ac:dyDescent="0.2">
      <c r="A5725" s="154"/>
      <c r="B5725" s="215"/>
      <c r="C5725" s="155" t="s">
        <v>1702</v>
      </c>
      <c r="D5725" s="425"/>
      <c r="E5725" s="559" t="str">
        <f>CONCATENATE(G5707,"/día")</f>
        <v>0/día</v>
      </c>
      <c r="F5725" s="155"/>
      <c r="G5725" s="161"/>
    </row>
    <row r="5726" spans="1:7" ht="16.5" customHeight="1" x14ac:dyDescent="0.2">
      <c r="A5726" s="154"/>
      <c r="B5726" s="215"/>
      <c r="C5726" s="160"/>
      <c r="D5726" s="156"/>
      <c r="E5726" s="157"/>
      <c r="F5726" s="155"/>
      <c r="G5726" s="161"/>
    </row>
    <row r="5727" spans="1:7" ht="16.5" customHeight="1" x14ac:dyDescent="0.2">
      <c r="A5727" s="603" t="s">
        <v>681</v>
      </c>
      <c r="B5727" s="604"/>
      <c r="C5727" s="605" t="s">
        <v>0</v>
      </c>
      <c r="D5727" s="607" t="s">
        <v>1703</v>
      </c>
      <c r="E5727" s="607" t="s">
        <v>1715</v>
      </c>
      <c r="F5727" s="609" t="s">
        <v>1054</v>
      </c>
      <c r="G5727" s="611" t="s">
        <v>34</v>
      </c>
    </row>
    <row r="5728" spans="1:7" ht="16.5" customHeight="1" x14ac:dyDescent="0.2">
      <c r="A5728" s="163" t="s">
        <v>682</v>
      </c>
      <c r="B5728" s="164" t="s">
        <v>683</v>
      </c>
      <c r="C5728" s="606"/>
      <c r="D5728" s="608"/>
      <c r="E5728" s="608"/>
      <c r="F5728" s="610"/>
      <c r="G5728" s="612"/>
    </row>
    <row r="5729" spans="1:7" ht="16.5" customHeight="1" x14ac:dyDescent="0.2">
      <c r="A5729" s="165"/>
      <c r="B5729" s="160"/>
      <c r="C5729" s="167" t="s">
        <v>1704</v>
      </c>
      <c r="D5729" s="157"/>
      <c r="E5729" s="157"/>
      <c r="F5729" s="160"/>
      <c r="G5729" s="168"/>
    </row>
    <row r="5730" spans="1:7" ht="16.5" customHeight="1" x14ac:dyDescent="0.2">
      <c r="A5730" s="578" t="s">
        <v>1806</v>
      </c>
      <c r="B5730" s="418" t="str">
        <f t="shared" ref="B5730:B5739" si="609">IF(A5730=0,0,VLOOKUP(A5730,Tabla_Indices,2,FALSE))</f>
        <v>Equipo - Amortización de equipo</v>
      </c>
      <c r="C5730" s="424" t="s">
        <v>1821</v>
      </c>
      <c r="D5730" s="579">
        <f>C_Amortización_Equipo</f>
        <v>0</v>
      </c>
      <c r="E5730" s="472"/>
      <c r="F5730" s="468">
        <f>IF(C5730="",0,D5725)</f>
        <v>0</v>
      </c>
      <c r="G5730" s="426">
        <f>IF(F5730=0,0,ROUND(E5730/F5730,2))</f>
        <v>0</v>
      </c>
    </row>
    <row r="5731" spans="1:7" ht="16.5" customHeight="1" x14ac:dyDescent="0.2">
      <c r="A5731" s="578" t="s">
        <v>1806</v>
      </c>
      <c r="B5731" s="418" t="str">
        <f t="shared" si="609"/>
        <v>Equipo - Amortización de equipo</v>
      </c>
      <c r="C5731" s="424" t="s">
        <v>1811</v>
      </c>
      <c r="D5731" s="579">
        <f>C_Interés_Equipo</f>
        <v>0</v>
      </c>
      <c r="E5731" s="472"/>
      <c r="F5731" s="468">
        <f>IF(C5731="",0,D5725)</f>
        <v>0</v>
      </c>
      <c r="G5731" s="426">
        <f t="shared" ref="G5731:G5739" si="610">IF(F5731=0,0,ROUND(E5731/F5731,2))</f>
        <v>0</v>
      </c>
    </row>
    <row r="5732" spans="1:7" ht="16.5" customHeight="1" x14ac:dyDescent="0.2">
      <c r="A5732" s="578" t="s">
        <v>1807</v>
      </c>
      <c r="B5732" s="418" t="str">
        <f t="shared" si="609"/>
        <v xml:space="preserve">Accesorios y repuestos para máquinas de uso especial                 </v>
      </c>
      <c r="C5732" s="428" t="s">
        <v>1721</v>
      </c>
      <c r="D5732" s="579">
        <f>C_Reparaciones_Repuestos_Equipos</f>
        <v>0</v>
      </c>
      <c r="E5732" s="472"/>
      <c r="F5732" s="468">
        <f>IF(C5732="",0,D5725)</f>
        <v>0</v>
      </c>
      <c r="G5732" s="426">
        <f t="shared" si="610"/>
        <v>0</v>
      </c>
    </row>
    <row r="5733" spans="1:7" ht="16.5" customHeight="1" x14ac:dyDescent="0.2">
      <c r="A5733" s="578" t="s">
        <v>1809</v>
      </c>
      <c r="B5733" s="418" t="str">
        <f t="shared" si="609"/>
        <v xml:space="preserve">Gas oil                                                                </v>
      </c>
      <c r="C5733" s="428" t="s">
        <v>982</v>
      </c>
      <c r="D5733" s="579">
        <f>C_Combustible_Equipos</f>
        <v>0</v>
      </c>
      <c r="E5733" s="472"/>
      <c r="F5733" s="468">
        <f>IF(C5733="",0,D5725)</f>
        <v>0</v>
      </c>
      <c r="G5733" s="426">
        <f t="shared" si="610"/>
        <v>0</v>
      </c>
    </row>
    <row r="5734" spans="1:7" ht="16.5" customHeight="1" x14ac:dyDescent="0.2">
      <c r="A5734" s="578" t="s">
        <v>1810</v>
      </c>
      <c r="B5734" s="418" t="str">
        <f t="shared" si="609"/>
        <v xml:space="preserve">Aceites lubricantes                                                    </v>
      </c>
      <c r="C5734" s="428" t="s">
        <v>1808</v>
      </c>
      <c r="D5734" s="579">
        <f>C_Lubricantes_Equipos</f>
        <v>0</v>
      </c>
      <c r="E5734" s="472"/>
      <c r="F5734" s="468">
        <f>IF(C5734="",0,D5725)</f>
        <v>0</v>
      </c>
      <c r="G5734" s="426">
        <f t="shared" si="610"/>
        <v>0</v>
      </c>
    </row>
    <row r="5735" spans="1:7" ht="16.5" customHeight="1" x14ac:dyDescent="0.2">
      <c r="A5735" s="578"/>
      <c r="B5735" s="418">
        <f t="shared" si="609"/>
        <v>0</v>
      </c>
      <c r="C5735" s="428"/>
      <c r="D5735" s="471"/>
      <c r="E5735" s="430"/>
      <c r="F5735" s="468">
        <f>IF(C5735="",0,D5725)</f>
        <v>0</v>
      </c>
      <c r="G5735" s="426">
        <f t="shared" si="610"/>
        <v>0</v>
      </c>
    </row>
    <row r="5736" spans="1:7" ht="16.5" customHeight="1" x14ac:dyDescent="0.2">
      <c r="A5736" s="578"/>
      <c r="B5736" s="418">
        <f t="shared" si="609"/>
        <v>0</v>
      </c>
      <c r="C5736" s="428"/>
      <c r="D5736" s="425"/>
      <c r="E5736" s="471"/>
      <c r="F5736" s="468">
        <f>IF(C5736="",0,D5725)</f>
        <v>0</v>
      </c>
      <c r="G5736" s="426">
        <f t="shared" si="610"/>
        <v>0</v>
      </c>
    </row>
    <row r="5737" spans="1:7" ht="16.5" customHeight="1" x14ac:dyDescent="0.2">
      <c r="A5737" s="578"/>
      <c r="B5737" s="418">
        <f t="shared" si="609"/>
        <v>0</v>
      </c>
      <c r="C5737" s="428"/>
      <c r="D5737" s="425"/>
      <c r="E5737" s="471"/>
      <c r="F5737" s="468">
        <f>IF(C5737="",0,D5725)</f>
        <v>0</v>
      </c>
      <c r="G5737" s="426">
        <f t="shared" si="610"/>
        <v>0</v>
      </c>
    </row>
    <row r="5738" spans="1:7" ht="16.5" customHeight="1" x14ac:dyDescent="0.2">
      <c r="A5738" s="578"/>
      <c r="B5738" s="418">
        <f t="shared" si="609"/>
        <v>0</v>
      </c>
      <c r="C5738" s="428"/>
      <c r="D5738" s="425"/>
      <c r="E5738" s="429"/>
      <c r="F5738" s="468">
        <f>IF(C5738="",0,D5725)</f>
        <v>0</v>
      </c>
      <c r="G5738" s="426">
        <f t="shared" si="610"/>
        <v>0</v>
      </c>
    </row>
    <row r="5739" spans="1:7" ht="16.5" customHeight="1" x14ac:dyDescent="0.2">
      <c r="A5739" s="578"/>
      <c r="B5739" s="418">
        <f t="shared" si="609"/>
        <v>0</v>
      </c>
      <c r="C5739" s="424"/>
      <c r="D5739" s="425"/>
      <c r="E5739" s="429"/>
      <c r="F5739" s="468">
        <f>IF(C5739="",0,D5725)</f>
        <v>0</v>
      </c>
      <c r="G5739" s="426">
        <f t="shared" si="610"/>
        <v>0</v>
      </c>
    </row>
    <row r="5740" spans="1:7" ht="16.5" customHeight="1" x14ac:dyDescent="0.2">
      <c r="A5740" s="169"/>
      <c r="B5740" s="156"/>
      <c r="C5740" s="160"/>
      <c r="D5740" s="156"/>
      <c r="E5740" s="157"/>
      <c r="F5740" s="166" t="s">
        <v>35</v>
      </c>
      <c r="G5740" s="431">
        <f>SUBTOTAL(9,G5730:G5739)</f>
        <v>0</v>
      </c>
    </row>
    <row r="5741" spans="1:7" ht="16.5" customHeight="1" x14ac:dyDescent="0.2">
      <c r="A5741" s="165"/>
      <c r="B5741" s="160"/>
      <c r="C5741" s="167" t="s">
        <v>821</v>
      </c>
      <c r="D5741" s="156"/>
      <c r="E5741" s="157"/>
      <c r="F5741" s="158"/>
      <c r="G5741" s="168"/>
    </row>
    <row r="5742" spans="1:7" ht="16.5" customHeight="1" x14ac:dyDescent="0.2">
      <c r="A5742" s="603" t="s">
        <v>681</v>
      </c>
      <c r="B5742" s="604"/>
      <c r="C5742" s="605" t="s">
        <v>0</v>
      </c>
      <c r="D5742" s="607" t="s">
        <v>32</v>
      </c>
      <c r="E5742" s="607" t="s">
        <v>1715</v>
      </c>
      <c r="F5742" s="609" t="s">
        <v>1054</v>
      </c>
      <c r="G5742" s="611" t="s">
        <v>34</v>
      </c>
    </row>
    <row r="5743" spans="1:7" ht="16.5" customHeight="1" x14ac:dyDescent="0.2">
      <c r="A5743" s="163" t="s">
        <v>682</v>
      </c>
      <c r="B5743" s="164" t="s">
        <v>683</v>
      </c>
      <c r="C5743" s="606"/>
      <c r="D5743" s="608"/>
      <c r="E5743" s="608"/>
      <c r="F5743" s="610"/>
      <c r="G5743" s="612"/>
    </row>
    <row r="5744" spans="1:7" ht="16.5" customHeight="1" x14ac:dyDescent="0.2">
      <c r="A5744" s="423" t="s">
        <v>1822</v>
      </c>
      <c r="B5744" s="418" t="str">
        <f t="shared" ref="B5744:B5750" si="611">IF(A5744=0,0,VLOOKUP(A5744,Tabla_Indices,2,FALSE))</f>
        <v>Oficial Especializado</v>
      </c>
      <c r="C5744" s="427" t="s">
        <v>1723</v>
      </c>
      <c r="D5744" s="425"/>
      <c r="E5744" s="429"/>
      <c r="F5744" s="419">
        <f>D5725</f>
        <v>0</v>
      </c>
      <c r="G5744" s="432">
        <f>IF(F5744=0,0,ROUND(D5744*E5744/F5744,2))</f>
        <v>0</v>
      </c>
    </row>
    <row r="5745" spans="1:7" ht="16.5" customHeight="1" x14ac:dyDescent="0.2">
      <c r="A5745" s="423" t="s">
        <v>1823</v>
      </c>
      <c r="B5745" s="418" t="str">
        <f t="shared" si="611"/>
        <v xml:space="preserve">Oficial </v>
      </c>
      <c r="C5745" s="424" t="s">
        <v>1724</v>
      </c>
      <c r="D5745" s="425"/>
      <c r="E5745" s="429"/>
      <c r="F5745" s="419">
        <f>D5725</f>
        <v>0</v>
      </c>
      <c r="G5745" s="432">
        <f t="shared" ref="G5745:G5750" si="612">IF(F5745=0,0,ROUND(D5745*E5745/F5745,2))</f>
        <v>0</v>
      </c>
    </row>
    <row r="5746" spans="1:7" ht="16.5" customHeight="1" x14ac:dyDescent="0.2">
      <c r="A5746" s="423" t="s">
        <v>1824</v>
      </c>
      <c r="B5746" s="418" t="str">
        <f t="shared" si="611"/>
        <v>Ayudante</v>
      </c>
      <c r="C5746" s="424" t="s">
        <v>1725</v>
      </c>
      <c r="D5746" s="425"/>
      <c r="E5746" s="429"/>
      <c r="F5746" s="419">
        <f>D5725</f>
        <v>0</v>
      </c>
      <c r="G5746" s="432">
        <f t="shared" si="612"/>
        <v>0</v>
      </c>
    </row>
    <row r="5747" spans="1:7" ht="16.5" customHeight="1" x14ac:dyDescent="0.2">
      <c r="A5747" s="423" t="s">
        <v>1824</v>
      </c>
      <c r="B5747" s="418" t="str">
        <f t="shared" si="611"/>
        <v>Ayudante</v>
      </c>
      <c r="C5747" s="424" t="s">
        <v>825</v>
      </c>
      <c r="D5747" s="425"/>
      <c r="E5747" s="429"/>
      <c r="F5747" s="419">
        <f>D5725</f>
        <v>0</v>
      </c>
      <c r="G5747" s="432">
        <f t="shared" si="612"/>
        <v>0</v>
      </c>
    </row>
    <row r="5748" spans="1:7" ht="16.5" customHeight="1" x14ac:dyDescent="0.2">
      <c r="A5748" s="423"/>
      <c r="B5748" s="418">
        <f t="shared" si="611"/>
        <v>0</v>
      </c>
      <c r="C5748" s="424"/>
      <c r="D5748" s="425"/>
      <c r="E5748" s="429"/>
      <c r="F5748" s="419"/>
      <c r="G5748" s="432">
        <f t="shared" si="612"/>
        <v>0</v>
      </c>
    </row>
    <row r="5749" spans="1:7" ht="16.5" customHeight="1" x14ac:dyDescent="0.2">
      <c r="A5749" s="423" t="s">
        <v>1825</v>
      </c>
      <c r="B5749" s="418" t="str">
        <f t="shared" si="611"/>
        <v>Sereno</v>
      </c>
      <c r="C5749" s="424" t="s">
        <v>1726</v>
      </c>
      <c r="D5749" s="433"/>
      <c r="E5749" s="571"/>
      <c r="F5749" s="419">
        <f>D5725</f>
        <v>0</v>
      </c>
      <c r="G5749" s="432">
        <f t="shared" si="612"/>
        <v>0</v>
      </c>
    </row>
    <row r="5750" spans="1:7" ht="16.5" customHeight="1" x14ac:dyDescent="0.2">
      <c r="A5750" s="423"/>
      <c r="B5750" s="418">
        <f t="shared" si="611"/>
        <v>0</v>
      </c>
      <c r="C5750" s="418"/>
      <c r="D5750" s="469"/>
      <c r="E5750" s="419"/>
      <c r="F5750" s="419">
        <f>D5725</f>
        <v>0</v>
      </c>
      <c r="G5750" s="432">
        <f t="shared" si="612"/>
        <v>0</v>
      </c>
    </row>
    <row r="5751" spans="1:7" ht="16.5" customHeight="1" x14ac:dyDescent="0.2">
      <c r="A5751" s="169"/>
      <c r="B5751" s="156"/>
      <c r="C5751" s="160"/>
      <c r="D5751" s="156"/>
      <c r="E5751" s="157"/>
      <c r="F5751" s="166" t="s">
        <v>36</v>
      </c>
      <c r="G5751" s="434">
        <f>SUBTOTAL(9,G5744:G5750)</f>
        <v>0</v>
      </c>
    </row>
    <row r="5752" spans="1:7" ht="16.5" customHeight="1" x14ac:dyDescent="0.2">
      <c r="A5752" s="165"/>
      <c r="B5752" s="160"/>
      <c r="C5752" s="167" t="s">
        <v>1705</v>
      </c>
      <c r="D5752" s="156"/>
      <c r="E5752" s="157"/>
      <c r="F5752" s="158"/>
      <c r="G5752" s="168"/>
    </row>
    <row r="5753" spans="1:7" ht="16.5" customHeight="1" x14ac:dyDescent="0.2">
      <c r="A5753" s="603" t="s">
        <v>681</v>
      </c>
      <c r="B5753" s="604"/>
      <c r="C5753" s="605" t="s">
        <v>0</v>
      </c>
      <c r="D5753" s="605" t="s">
        <v>31</v>
      </c>
      <c r="E5753" s="607" t="s">
        <v>32</v>
      </c>
      <c r="F5753" s="609" t="s">
        <v>33</v>
      </c>
      <c r="G5753" s="611" t="s">
        <v>34</v>
      </c>
    </row>
    <row r="5754" spans="1:7" ht="16.5" customHeight="1" x14ac:dyDescent="0.2">
      <c r="A5754" s="163" t="s">
        <v>682</v>
      </c>
      <c r="B5754" s="164" t="s">
        <v>683</v>
      </c>
      <c r="C5754" s="606"/>
      <c r="D5754" s="606"/>
      <c r="E5754" s="608"/>
      <c r="F5754" s="610"/>
      <c r="G5754" s="612"/>
    </row>
    <row r="5755" spans="1:7" ht="16.5" customHeight="1" x14ac:dyDescent="0.2">
      <c r="A5755" s="423"/>
      <c r="B5755" s="418">
        <f t="shared" ref="B5755:B5765" si="613">IF(A5755=0,0,VLOOKUP(A5755,Tabla_Indices,2,FALSE))</f>
        <v>0</v>
      </c>
      <c r="C5755" s="424"/>
      <c r="D5755" s="425"/>
      <c r="E5755" s="429"/>
      <c r="F5755" s="430"/>
      <c r="G5755" s="432">
        <f>ROUND(E5755*F5755,2)</f>
        <v>0</v>
      </c>
    </row>
    <row r="5756" spans="1:7" ht="16.5" customHeight="1" x14ac:dyDescent="0.2">
      <c r="A5756" s="423"/>
      <c r="B5756" s="418">
        <f t="shared" si="613"/>
        <v>0</v>
      </c>
      <c r="C5756" s="424"/>
      <c r="D5756" s="425"/>
      <c r="E5756" s="429"/>
      <c r="F5756" s="430"/>
      <c r="G5756" s="432">
        <f t="shared" ref="G5756:G5765" si="614">ROUND(E5756*F5756,2)</f>
        <v>0</v>
      </c>
    </row>
    <row r="5757" spans="1:7" ht="16.5" customHeight="1" x14ac:dyDescent="0.2">
      <c r="A5757" s="423"/>
      <c r="B5757" s="418">
        <f t="shared" si="613"/>
        <v>0</v>
      </c>
      <c r="C5757" s="424"/>
      <c r="D5757" s="425"/>
      <c r="E5757" s="429"/>
      <c r="F5757" s="430"/>
      <c r="G5757" s="432">
        <f t="shared" si="614"/>
        <v>0</v>
      </c>
    </row>
    <row r="5758" spans="1:7" ht="16.5" customHeight="1" x14ac:dyDescent="0.2">
      <c r="A5758" s="423"/>
      <c r="B5758" s="418">
        <f t="shared" si="613"/>
        <v>0</v>
      </c>
      <c r="C5758" s="424"/>
      <c r="D5758" s="425"/>
      <c r="E5758" s="429"/>
      <c r="F5758" s="430"/>
      <c r="G5758" s="432">
        <f t="shared" si="614"/>
        <v>0</v>
      </c>
    </row>
    <row r="5759" spans="1:7" ht="16.5" customHeight="1" x14ac:dyDescent="0.2">
      <c r="A5759" s="423"/>
      <c r="B5759" s="418">
        <f t="shared" si="613"/>
        <v>0</v>
      </c>
      <c r="C5759" s="424"/>
      <c r="D5759" s="425"/>
      <c r="E5759" s="429"/>
      <c r="F5759" s="430"/>
      <c r="G5759" s="432">
        <f t="shared" si="614"/>
        <v>0</v>
      </c>
    </row>
    <row r="5760" spans="1:7" ht="16.5" customHeight="1" x14ac:dyDescent="0.2">
      <c r="A5760" s="423"/>
      <c r="B5760" s="418">
        <f t="shared" si="613"/>
        <v>0</v>
      </c>
      <c r="C5760" s="424"/>
      <c r="D5760" s="425"/>
      <c r="E5760" s="435"/>
      <c r="F5760" s="430"/>
      <c r="G5760" s="432">
        <f t="shared" si="614"/>
        <v>0</v>
      </c>
    </row>
    <row r="5761" spans="1:7" ht="16.5" customHeight="1" x14ac:dyDescent="0.2">
      <c r="A5761" s="423"/>
      <c r="B5761" s="418">
        <f t="shared" si="613"/>
        <v>0</v>
      </c>
      <c r="C5761" s="424"/>
      <c r="D5761" s="425"/>
      <c r="E5761" s="429"/>
      <c r="F5761" s="430"/>
      <c r="G5761" s="432">
        <f t="shared" si="614"/>
        <v>0</v>
      </c>
    </row>
    <row r="5762" spans="1:7" ht="16.5" customHeight="1" x14ac:dyDescent="0.2">
      <c r="A5762" s="423"/>
      <c r="B5762" s="418">
        <f t="shared" si="613"/>
        <v>0</v>
      </c>
      <c r="C5762" s="424"/>
      <c r="D5762" s="425"/>
      <c r="E5762" s="429"/>
      <c r="F5762" s="430"/>
      <c r="G5762" s="432">
        <f t="shared" si="614"/>
        <v>0</v>
      </c>
    </row>
    <row r="5763" spans="1:7" ht="16.5" customHeight="1" x14ac:dyDescent="0.2">
      <c r="A5763" s="423"/>
      <c r="B5763" s="418">
        <f t="shared" si="613"/>
        <v>0</v>
      </c>
      <c r="C5763" s="424"/>
      <c r="D5763" s="425"/>
      <c r="E5763" s="429"/>
      <c r="F5763" s="430"/>
      <c r="G5763" s="432">
        <f t="shared" si="614"/>
        <v>0</v>
      </c>
    </row>
    <row r="5764" spans="1:7" ht="16.5" customHeight="1" x14ac:dyDescent="0.2">
      <c r="A5764" s="423"/>
      <c r="B5764" s="418">
        <f t="shared" si="613"/>
        <v>0</v>
      </c>
      <c r="C5764" s="424"/>
      <c r="D5764" s="425"/>
      <c r="E5764" s="429"/>
      <c r="F5764" s="430"/>
      <c r="G5764" s="432">
        <f t="shared" si="614"/>
        <v>0</v>
      </c>
    </row>
    <row r="5765" spans="1:7" ht="16.5" customHeight="1" x14ac:dyDescent="0.2">
      <c r="A5765" s="423"/>
      <c r="B5765" s="418">
        <f t="shared" si="613"/>
        <v>0</v>
      </c>
      <c r="C5765" s="424"/>
      <c r="D5765" s="425"/>
      <c r="E5765" s="429"/>
      <c r="F5765" s="430"/>
      <c r="G5765" s="432">
        <f t="shared" si="614"/>
        <v>0</v>
      </c>
    </row>
    <row r="5766" spans="1:7" ht="16.5" customHeight="1" x14ac:dyDescent="0.2">
      <c r="A5766" s="165"/>
      <c r="B5766" s="160"/>
      <c r="C5766" s="160"/>
      <c r="D5766" s="156"/>
      <c r="E5766" s="157"/>
      <c r="F5766" s="166" t="s">
        <v>37</v>
      </c>
      <c r="G5766" s="436">
        <f>SUBTOTAL(9,G5755:G5765)</f>
        <v>0</v>
      </c>
    </row>
    <row r="5767" spans="1:7" ht="16.5" customHeight="1" x14ac:dyDescent="0.2">
      <c r="A5767" s="165"/>
      <c r="B5767" s="160"/>
      <c r="C5767" s="167" t="s">
        <v>1706</v>
      </c>
      <c r="D5767" s="156"/>
      <c r="E5767" s="157"/>
      <c r="F5767" s="158"/>
      <c r="G5767" s="168"/>
    </row>
    <row r="5768" spans="1:7" ht="16.5" customHeight="1" x14ac:dyDescent="0.2">
      <c r="A5768" s="603" t="s">
        <v>681</v>
      </c>
      <c r="B5768" s="604"/>
      <c r="C5768" s="605" t="s">
        <v>0</v>
      </c>
      <c r="D5768" s="605" t="s">
        <v>31</v>
      </c>
      <c r="E5768" s="607" t="s">
        <v>32</v>
      </c>
      <c r="F5768" s="609" t="s">
        <v>33</v>
      </c>
      <c r="G5768" s="611" t="s">
        <v>34</v>
      </c>
    </row>
    <row r="5769" spans="1:7" ht="16.5" customHeight="1" x14ac:dyDescent="0.2">
      <c r="A5769" s="163" t="s">
        <v>682</v>
      </c>
      <c r="B5769" s="164" t="s">
        <v>683</v>
      </c>
      <c r="C5769" s="606"/>
      <c r="D5769" s="606"/>
      <c r="E5769" s="608"/>
      <c r="F5769" s="610"/>
      <c r="G5769" s="612"/>
    </row>
    <row r="5770" spans="1:7" ht="16.5" customHeight="1" x14ac:dyDescent="0.2">
      <c r="A5770" s="423"/>
      <c r="B5770" s="418">
        <f>IF(A5770=0,0,VLOOKUP(A5770,Tabla_Indices,2,FALSE))</f>
        <v>0</v>
      </c>
      <c r="C5770" s="424"/>
      <c r="D5770" s="425"/>
      <c r="E5770" s="429"/>
      <c r="F5770" s="430"/>
      <c r="G5770" s="432">
        <f>ROUND(E5770*F5770,2)</f>
        <v>0</v>
      </c>
    </row>
    <row r="5771" spans="1:7" ht="16.5" customHeight="1" x14ac:dyDescent="0.2">
      <c r="A5771" s="423"/>
      <c r="B5771" s="418">
        <f>IF(A5771=0,0,VLOOKUP(A5771,Tabla_Indices,2,FALSE))</f>
        <v>0</v>
      </c>
      <c r="C5771" s="424"/>
      <c r="D5771" s="425"/>
      <c r="E5771" s="435"/>
      <c r="F5771" s="430"/>
      <c r="G5771" s="432">
        <f t="shared" ref="G5771" si="615">ROUND(E5771*F5771,2)</f>
        <v>0</v>
      </c>
    </row>
    <row r="5772" spans="1:7" ht="16.5" customHeight="1" x14ac:dyDescent="0.2">
      <c r="A5772" s="165"/>
      <c r="B5772" s="160"/>
      <c r="C5772" s="160"/>
      <c r="D5772" s="156"/>
      <c r="E5772" s="157"/>
      <c r="F5772" s="166" t="s">
        <v>1707</v>
      </c>
      <c r="G5772" s="436">
        <f>SUBTOTAL(9,G5770:G5771)</f>
        <v>0</v>
      </c>
    </row>
    <row r="5773" spans="1:7" ht="16.5" customHeight="1" thickBot="1" x14ac:dyDescent="0.25">
      <c r="A5773" s="170"/>
      <c r="B5773" s="171"/>
      <c r="C5773" s="172"/>
      <c r="D5773" s="171"/>
      <c r="E5773" s="173"/>
      <c r="F5773" s="174"/>
      <c r="G5773" s="175"/>
    </row>
    <row r="5774" spans="1:7" ht="16.5" customHeight="1" thickBot="1" x14ac:dyDescent="0.25">
      <c r="A5774" s="202">
        <f>B5707</f>
        <v>77</v>
      </c>
      <c r="B5774" s="201">
        <f>C5707</f>
        <v>0</v>
      </c>
      <c r="C5774" s="225"/>
      <c r="D5774" s="225" t="s">
        <v>38</v>
      </c>
      <c r="E5774" s="226"/>
      <c r="F5774" s="437" t="str">
        <f>CONCATENATE("$/",G5707)</f>
        <v>$/0</v>
      </c>
      <c r="G5774" s="438">
        <f>SUBTOTAL(9,G5730:G5773)</f>
        <v>0</v>
      </c>
    </row>
    <row r="5775" spans="1:7" ht="16.5" customHeight="1" thickTop="1" thickBot="1" x14ac:dyDescent="0.25"/>
    <row r="5776" spans="1:7" ht="16.5" customHeight="1" thickTop="1" x14ac:dyDescent="0.2">
      <c r="A5776" s="613" t="s">
        <v>40</v>
      </c>
      <c r="B5776" s="614"/>
      <c r="C5776" s="614"/>
      <c r="D5776" s="614"/>
      <c r="E5776" s="614"/>
      <c r="F5776" s="614"/>
      <c r="G5776" s="615"/>
    </row>
    <row r="5777" spans="1:7" ht="16.5" customHeight="1" x14ac:dyDescent="0.2">
      <c r="A5777" s="146" t="s">
        <v>819</v>
      </c>
      <c r="B5777" s="147" t="str">
        <f>Comitente</f>
        <v>DIRECCIÓN PROVINCIAL DE VIALIDAD</v>
      </c>
      <c r="C5777" s="148"/>
      <c r="D5777" s="223"/>
      <c r="E5777" s="223"/>
      <c r="F5777" s="150"/>
      <c r="G5777" s="151"/>
    </row>
    <row r="5778" spans="1:7" ht="16.5" customHeight="1" x14ac:dyDescent="0.2">
      <c r="A5778" s="146" t="s">
        <v>820</v>
      </c>
      <c r="B5778" s="147">
        <f>Contratista</f>
        <v>0</v>
      </c>
      <c r="C5778" s="152"/>
      <c r="D5778" s="152"/>
      <c r="E5778" s="152"/>
      <c r="F5778" s="147"/>
      <c r="G5778" s="153"/>
    </row>
    <row r="5779" spans="1:7" ht="16.5" customHeight="1" x14ac:dyDescent="0.2">
      <c r="A5779" s="146" t="s">
        <v>28</v>
      </c>
      <c r="B5779" s="147">
        <f>Obra</f>
        <v>0</v>
      </c>
      <c r="C5779" s="152"/>
      <c r="D5779" s="152"/>
      <c r="E5779" s="152"/>
      <c r="F5779" s="147" t="s">
        <v>41</v>
      </c>
      <c r="G5779" s="153">
        <f>Fecha_Base</f>
        <v>0</v>
      </c>
    </row>
    <row r="5780" spans="1:7" ht="16.5" customHeight="1" x14ac:dyDescent="0.2">
      <c r="A5780" s="154" t="s">
        <v>818</v>
      </c>
      <c r="B5780" s="155">
        <f>Ubicación</f>
        <v>0</v>
      </c>
      <c r="C5780" s="155"/>
      <c r="D5780" s="156"/>
      <c r="E5780" s="157"/>
      <c r="F5780" s="158"/>
      <c r="G5780" s="159"/>
    </row>
    <row r="5781" spans="1:7" ht="16.5" customHeight="1" x14ac:dyDescent="0.2">
      <c r="A5781" s="154" t="s">
        <v>42</v>
      </c>
      <c r="B5781" s="470"/>
      <c r="C5781" s="160" t="str">
        <f>IF(B5781="","",VLOOKUP(B5781,Tabla_CyP,2,FALSE))</f>
        <v/>
      </c>
      <c r="E5781" s="157"/>
      <c r="F5781" s="158"/>
      <c r="G5781" s="159"/>
    </row>
    <row r="5782" spans="1:7" ht="16.5" customHeight="1" x14ac:dyDescent="0.2">
      <c r="A5782" s="154" t="s">
        <v>29</v>
      </c>
      <c r="B5782" s="570">
        <v>78</v>
      </c>
      <c r="C5782" s="160">
        <f>IF(B5782=0,"",VLOOKUP(B5782,Tabla_CyP,2,FALSE))</f>
        <v>0</v>
      </c>
      <c r="D5782" s="156"/>
      <c r="E5782" s="157"/>
      <c r="F5782" s="155" t="s">
        <v>30</v>
      </c>
      <c r="G5782" s="161">
        <f>IF(B5782=0,"",VLOOKUP(B5782,Tabla_CyP,4,FALSE))</f>
        <v>0</v>
      </c>
    </row>
    <row r="5783" spans="1:7" ht="16.5" customHeight="1" x14ac:dyDescent="0.2">
      <c r="A5783" s="154"/>
      <c r="B5783" s="155"/>
      <c r="C5783" s="160"/>
      <c r="D5783" s="156"/>
      <c r="E5783" s="157"/>
      <c r="F5783" s="160"/>
      <c r="G5783" s="162"/>
    </row>
    <row r="5784" spans="1:7" ht="16.5" customHeight="1" x14ac:dyDescent="0.2">
      <c r="A5784" s="412"/>
      <c r="B5784" s="149"/>
      <c r="C5784" s="413" t="s">
        <v>1695</v>
      </c>
      <c r="D5784" s="149"/>
      <c r="E5784" s="149"/>
      <c r="F5784" s="149"/>
      <c r="G5784" s="414"/>
    </row>
    <row r="5785" spans="1:7" ht="16.5" customHeight="1" x14ac:dyDescent="0.2">
      <c r="A5785" s="154"/>
      <c r="B5785" s="215"/>
      <c r="C5785" s="160"/>
      <c r="D5785" s="156"/>
      <c r="E5785" s="157"/>
      <c r="F5785" s="155"/>
      <c r="G5785" s="161"/>
    </row>
    <row r="5786" spans="1:7" ht="16.5" customHeight="1" x14ac:dyDescent="0.2">
      <c r="A5786" s="154"/>
      <c r="B5786" s="215"/>
      <c r="C5786" s="415" t="s">
        <v>1696</v>
      </c>
      <c r="D5786" s="416" t="s">
        <v>32</v>
      </c>
      <c r="E5786" s="416" t="s">
        <v>1697</v>
      </c>
      <c r="F5786" s="416" t="s">
        <v>1698</v>
      </c>
      <c r="G5786" s="417" t="s">
        <v>1699</v>
      </c>
    </row>
    <row r="5787" spans="1:7" ht="16.5" customHeight="1" x14ac:dyDescent="0.2">
      <c r="A5787" s="154"/>
      <c r="B5787" s="215"/>
      <c r="C5787" s="424"/>
      <c r="D5787" s="429"/>
      <c r="E5787" s="467"/>
      <c r="F5787" s="430"/>
      <c r="G5787" s="420">
        <f>ROUND(D5787*F5787,2)</f>
        <v>0</v>
      </c>
    </row>
    <row r="5788" spans="1:7" ht="16.5" customHeight="1" x14ac:dyDescent="0.2">
      <c r="A5788" s="154"/>
      <c r="B5788" s="215"/>
      <c r="C5788" s="424"/>
      <c r="D5788" s="429"/>
      <c r="E5788" s="467"/>
      <c r="F5788" s="430"/>
      <c r="G5788" s="420">
        <f>ROUND(D5788*F5788,2)</f>
        <v>0</v>
      </c>
    </row>
    <row r="5789" spans="1:7" ht="16.5" customHeight="1" x14ac:dyDescent="0.2">
      <c r="A5789" s="154"/>
      <c r="B5789" s="215"/>
      <c r="C5789" s="424"/>
      <c r="D5789" s="429"/>
      <c r="E5789" s="467"/>
      <c r="F5789" s="430"/>
      <c r="G5789" s="420">
        <f>ROUND(D5789*F5789,2)</f>
        <v>0</v>
      </c>
    </row>
    <row r="5790" spans="1:7" ht="16.5" customHeight="1" x14ac:dyDescent="0.2">
      <c r="A5790" s="154"/>
      <c r="B5790" s="215"/>
      <c r="C5790" s="424"/>
      <c r="D5790" s="429"/>
      <c r="E5790" s="467"/>
      <c r="F5790" s="430"/>
      <c r="G5790" s="420">
        <f>ROUND(D5790*F5790,2)</f>
        <v>0</v>
      </c>
    </row>
    <row r="5791" spans="1:7" ht="16.5" customHeight="1" x14ac:dyDescent="0.2">
      <c r="A5791" s="154"/>
      <c r="B5791" s="215"/>
      <c r="C5791" s="424"/>
      <c r="D5791" s="429"/>
      <c r="E5791" s="467"/>
      <c r="F5791" s="430"/>
      <c r="G5791" s="420">
        <f t="shared" ref="G5791:G5796" si="616">ROUND(D5791*F5791,2)</f>
        <v>0</v>
      </c>
    </row>
    <row r="5792" spans="1:7" ht="16.5" customHeight="1" x14ac:dyDescent="0.2">
      <c r="A5792" s="154"/>
      <c r="B5792" s="215"/>
      <c r="C5792" s="424"/>
      <c r="D5792" s="429"/>
      <c r="E5792" s="467"/>
      <c r="F5792" s="430"/>
      <c r="G5792" s="420">
        <f t="shared" si="616"/>
        <v>0</v>
      </c>
    </row>
    <row r="5793" spans="1:7" ht="16.5" customHeight="1" x14ac:dyDescent="0.2">
      <c r="A5793" s="154"/>
      <c r="B5793" s="215"/>
      <c r="C5793" s="424"/>
      <c r="D5793" s="429"/>
      <c r="E5793" s="467"/>
      <c r="F5793" s="430"/>
      <c r="G5793" s="420">
        <f t="shared" si="616"/>
        <v>0</v>
      </c>
    </row>
    <row r="5794" spans="1:7" ht="16.5" customHeight="1" x14ac:dyDescent="0.2">
      <c r="A5794" s="154"/>
      <c r="B5794" s="215"/>
      <c r="C5794" s="424"/>
      <c r="D5794" s="429"/>
      <c r="E5794" s="467"/>
      <c r="F5794" s="430"/>
      <c r="G5794" s="420">
        <f t="shared" si="616"/>
        <v>0</v>
      </c>
    </row>
    <row r="5795" spans="1:7" ht="16.5" customHeight="1" x14ac:dyDescent="0.2">
      <c r="A5795" s="154"/>
      <c r="B5795" s="215"/>
      <c r="C5795" s="424"/>
      <c r="D5795" s="429"/>
      <c r="E5795" s="467"/>
      <c r="F5795" s="430"/>
      <c r="G5795" s="420">
        <f t="shared" si="616"/>
        <v>0</v>
      </c>
    </row>
    <row r="5796" spans="1:7" ht="16.5" customHeight="1" x14ac:dyDescent="0.2">
      <c r="A5796" s="154"/>
      <c r="B5796" s="215"/>
      <c r="C5796" s="424"/>
      <c r="D5796" s="429"/>
      <c r="E5796" s="467"/>
      <c r="F5796" s="430"/>
      <c r="G5796" s="420">
        <f t="shared" si="616"/>
        <v>0</v>
      </c>
    </row>
    <row r="5797" spans="1:7" ht="16.5" customHeight="1" thickBot="1" x14ac:dyDescent="0.25">
      <c r="A5797" s="154"/>
      <c r="B5797" s="215"/>
      <c r="C5797" s="160"/>
      <c r="E5797" s="222"/>
      <c r="F5797" s="155"/>
      <c r="G5797" s="161"/>
    </row>
    <row r="5798" spans="1:7" ht="16.5" customHeight="1" thickBot="1" x14ac:dyDescent="0.25">
      <c r="A5798" s="154"/>
      <c r="C5798" s="421" t="s">
        <v>1700</v>
      </c>
      <c r="E5798" s="222">
        <f>SUMPRODUCT(D5787:D5796,E5787:E5796)</f>
        <v>0</v>
      </c>
      <c r="F5798" s="155" t="s">
        <v>1701</v>
      </c>
      <c r="G5798" s="422">
        <f>SUM(G5787:G5796)</f>
        <v>0</v>
      </c>
    </row>
    <row r="5799" spans="1:7" ht="16.5" customHeight="1" x14ac:dyDescent="0.2">
      <c r="A5799" s="154"/>
      <c r="B5799" s="215"/>
      <c r="C5799" s="421"/>
      <c r="D5799" s="222"/>
      <c r="E5799" s="157"/>
      <c r="F5799" s="155"/>
      <c r="G5799" s="224"/>
    </row>
    <row r="5800" spans="1:7" ht="16.5" customHeight="1" x14ac:dyDescent="0.2">
      <c r="A5800" s="154"/>
      <c r="B5800" s="215"/>
      <c r="C5800" s="155" t="s">
        <v>1702</v>
      </c>
      <c r="D5800" s="425"/>
      <c r="E5800" s="559" t="str">
        <f>CONCATENATE(G5782,"/día")</f>
        <v>0/día</v>
      </c>
      <c r="F5800" s="155"/>
      <c r="G5800" s="161"/>
    </row>
    <row r="5801" spans="1:7" ht="16.5" customHeight="1" x14ac:dyDescent="0.2">
      <c r="A5801" s="154"/>
      <c r="B5801" s="215"/>
      <c r="C5801" s="160"/>
      <c r="D5801" s="156"/>
      <c r="E5801" s="157"/>
      <c r="F5801" s="155"/>
      <c r="G5801" s="161"/>
    </row>
    <row r="5802" spans="1:7" ht="16.5" customHeight="1" x14ac:dyDescent="0.2">
      <c r="A5802" s="603" t="s">
        <v>681</v>
      </c>
      <c r="B5802" s="604"/>
      <c r="C5802" s="605" t="s">
        <v>0</v>
      </c>
      <c r="D5802" s="607" t="s">
        <v>1703</v>
      </c>
      <c r="E5802" s="607" t="s">
        <v>1715</v>
      </c>
      <c r="F5802" s="609" t="s">
        <v>1054</v>
      </c>
      <c r="G5802" s="611" t="s">
        <v>34</v>
      </c>
    </row>
    <row r="5803" spans="1:7" ht="16.5" customHeight="1" x14ac:dyDescent="0.2">
      <c r="A5803" s="163" t="s">
        <v>682</v>
      </c>
      <c r="B5803" s="164" t="s">
        <v>683</v>
      </c>
      <c r="C5803" s="606"/>
      <c r="D5803" s="608"/>
      <c r="E5803" s="608"/>
      <c r="F5803" s="610"/>
      <c r="G5803" s="612"/>
    </row>
    <row r="5804" spans="1:7" ht="16.5" customHeight="1" x14ac:dyDescent="0.2">
      <c r="A5804" s="165"/>
      <c r="B5804" s="160"/>
      <c r="C5804" s="167" t="s">
        <v>1704</v>
      </c>
      <c r="D5804" s="157"/>
      <c r="E5804" s="157"/>
      <c r="F5804" s="160"/>
      <c r="G5804" s="168"/>
    </row>
    <row r="5805" spans="1:7" ht="16.5" customHeight="1" x14ac:dyDescent="0.2">
      <c r="A5805" s="578" t="s">
        <v>1806</v>
      </c>
      <c r="B5805" s="418" t="str">
        <f t="shared" ref="B5805:B5814" si="617">IF(A5805=0,0,VLOOKUP(A5805,Tabla_Indices,2,FALSE))</f>
        <v>Equipo - Amortización de equipo</v>
      </c>
      <c r="C5805" s="424" t="s">
        <v>1821</v>
      </c>
      <c r="D5805" s="579">
        <f>C_Amortización_Equipo</f>
        <v>0</v>
      </c>
      <c r="E5805" s="472"/>
      <c r="F5805" s="468">
        <f>IF(C5805="",0,D5800)</f>
        <v>0</v>
      </c>
      <c r="G5805" s="426">
        <f>IF(F5805=0,0,ROUND(E5805/F5805,2))</f>
        <v>0</v>
      </c>
    </row>
    <row r="5806" spans="1:7" ht="16.5" customHeight="1" x14ac:dyDescent="0.2">
      <c r="A5806" s="578" t="s">
        <v>1806</v>
      </c>
      <c r="B5806" s="418" t="str">
        <f t="shared" si="617"/>
        <v>Equipo - Amortización de equipo</v>
      </c>
      <c r="C5806" s="424" t="s">
        <v>1811</v>
      </c>
      <c r="D5806" s="579">
        <f>C_Interés_Equipo</f>
        <v>0</v>
      </c>
      <c r="E5806" s="472"/>
      <c r="F5806" s="468">
        <f>IF(C5806="",0,D5800)</f>
        <v>0</v>
      </c>
      <c r="G5806" s="426">
        <f t="shared" ref="G5806:G5814" si="618">IF(F5806=0,0,ROUND(E5806/F5806,2))</f>
        <v>0</v>
      </c>
    </row>
    <row r="5807" spans="1:7" ht="16.5" customHeight="1" x14ac:dyDescent="0.2">
      <c r="A5807" s="578" t="s">
        <v>1807</v>
      </c>
      <c r="B5807" s="418" t="str">
        <f t="shared" si="617"/>
        <v xml:space="preserve">Accesorios y repuestos para máquinas de uso especial                 </v>
      </c>
      <c r="C5807" s="428" t="s">
        <v>1721</v>
      </c>
      <c r="D5807" s="579">
        <f>C_Reparaciones_Repuestos_Equipos</f>
        <v>0</v>
      </c>
      <c r="E5807" s="472"/>
      <c r="F5807" s="468">
        <f>IF(C5807="",0,D5800)</f>
        <v>0</v>
      </c>
      <c r="G5807" s="426">
        <f t="shared" si="618"/>
        <v>0</v>
      </c>
    </row>
    <row r="5808" spans="1:7" ht="16.5" customHeight="1" x14ac:dyDescent="0.2">
      <c r="A5808" s="578" t="s">
        <v>1809</v>
      </c>
      <c r="B5808" s="418" t="str">
        <f t="shared" si="617"/>
        <v xml:space="preserve">Gas oil                                                                </v>
      </c>
      <c r="C5808" s="428" t="s">
        <v>982</v>
      </c>
      <c r="D5808" s="579">
        <f>C_Combustible_Equipos</f>
        <v>0</v>
      </c>
      <c r="E5808" s="472"/>
      <c r="F5808" s="468">
        <f>IF(C5808="",0,D5800)</f>
        <v>0</v>
      </c>
      <c r="G5808" s="426">
        <f t="shared" si="618"/>
        <v>0</v>
      </c>
    </row>
    <row r="5809" spans="1:7" ht="16.5" customHeight="1" x14ac:dyDescent="0.2">
      <c r="A5809" s="578" t="s">
        <v>1810</v>
      </c>
      <c r="B5809" s="418" t="str">
        <f t="shared" si="617"/>
        <v xml:space="preserve">Aceites lubricantes                                                    </v>
      </c>
      <c r="C5809" s="428" t="s">
        <v>1808</v>
      </c>
      <c r="D5809" s="579">
        <f>C_Lubricantes_Equipos</f>
        <v>0</v>
      </c>
      <c r="E5809" s="472"/>
      <c r="F5809" s="468">
        <f>IF(C5809="",0,D5800)</f>
        <v>0</v>
      </c>
      <c r="G5809" s="426">
        <f t="shared" si="618"/>
        <v>0</v>
      </c>
    </row>
    <row r="5810" spans="1:7" ht="16.5" customHeight="1" x14ac:dyDescent="0.2">
      <c r="A5810" s="578"/>
      <c r="B5810" s="418">
        <f t="shared" si="617"/>
        <v>0</v>
      </c>
      <c r="C5810" s="428"/>
      <c r="D5810" s="471"/>
      <c r="E5810" s="430"/>
      <c r="F5810" s="468">
        <f>IF(C5810="",0,D5800)</f>
        <v>0</v>
      </c>
      <c r="G5810" s="426">
        <f t="shared" si="618"/>
        <v>0</v>
      </c>
    </row>
    <row r="5811" spans="1:7" ht="16.5" customHeight="1" x14ac:dyDescent="0.2">
      <c r="A5811" s="578"/>
      <c r="B5811" s="418">
        <f t="shared" si="617"/>
        <v>0</v>
      </c>
      <c r="C5811" s="428"/>
      <c r="D5811" s="425"/>
      <c r="E5811" s="471"/>
      <c r="F5811" s="468">
        <f>IF(C5811="",0,D5800)</f>
        <v>0</v>
      </c>
      <c r="G5811" s="426">
        <f t="shared" si="618"/>
        <v>0</v>
      </c>
    </row>
    <row r="5812" spans="1:7" ht="16.5" customHeight="1" x14ac:dyDescent="0.2">
      <c r="A5812" s="578"/>
      <c r="B5812" s="418">
        <f t="shared" si="617"/>
        <v>0</v>
      </c>
      <c r="C5812" s="428"/>
      <c r="D5812" s="425"/>
      <c r="E5812" s="471"/>
      <c r="F5812" s="468">
        <f>IF(C5812="",0,D5800)</f>
        <v>0</v>
      </c>
      <c r="G5812" s="426">
        <f t="shared" si="618"/>
        <v>0</v>
      </c>
    </row>
    <row r="5813" spans="1:7" ht="16.5" customHeight="1" x14ac:dyDescent="0.2">
      <c r="A5813" s="578"/>
      <c r="B5813" s="418">
        <f t="shared" si="617"/>
        <v>0</v>
      </c>
      <c r="C5813" s="428"/>
      <c r="D5813" s="425"/>
      <c r="E5813" s="429"/>
      <c r="F5813" s="468">
        <f>IF(C5813="",0,D5800)</f>
        <v>0</v>
      </c>
      <c r="G5813" s="426">
        <f t="shared" si="618"/>
        <v>0</v>
      </c>
    </row>
    <row r="5814" spans="1:7" ht="16.5" customHeight="1" x14ac:dyDescent="0.2">
      <c r="A5814" s="578"/>
      <c r="B5814" s="418">
        <f t="shared" si="617"/>
        <v>0</v>
      </c>
      <c r="C5814" s="424"/>
      <c r="D5814" s="425"/>
      <c r="E5814" s="429"/>
      <c r="F5814" s="468">
        <f>IF(C5814="",0,D5800)</f>
        <v>0</v>
      </c>
      <c r="G5814" s="426">
        <f t="shared" si="618"/>
        <v>0</v>
      </c>
    </row>
    <row r="5815" spans="1:7" ht="16.5" customHeight="1" x14ac:dyDescent="0.2">
      <c r="A5815" s="169"/>
      <c r="B5815" s="156"/>
      <c r="C5815" s="160"/>
      <c r="D5815" s="156"/>
      <c r="E5815" s="157"/>
      <c r="F5815" s="166" t="s">
        <v>35</v>
      </c>
      <c r="G5815" s="431">
        <f>SUBTOTAL(9,G5805:G5814)</f>
        <v>0</v>
      </c>
    </row>
    <row r="5816" spans="1:7" ht="16.5" customHeight="1" x14ac:dyDescent="0.2">
      <c r="A5816" s="165"/>
      <c r="B5816" s="160"/>
      <c r="C5816" s="167" t="s">
        <v>821</v>
      </c>
      <c r="D5816" s="156"/>
      <c r="E5816" s="157"/>
      <c r="F5816" s="158"/>
      <c r="G5816" s="168"/>
    </row>
    <row r="5817" spans="1:7" ht="16.5" customHeight="1" x14ac:dyDescent="0.2">
      <c r="A5817" s="603" t="s">
        <v>681</v>
      </c>
      <c r="B5817" s="604"/>
      <c r="C5817" s="605" t="s">
        <v>0</v>
      </c>
      <c r="D5817" s="607" t="s">
        <v>32</v>
      </c>
      <c r="E5817" s="607" t="s">
        <v>1715</v>
      </c>
      <c r="F5817" s="609" t="s">
        <v>1054</v>
      </c>
      <c r="G5817" s="611" t="s">
        <v>34</v>
      </c>
    </row>
    <row r="5818" spans="1:7" ht="16.5" customHeight="1" x14ac:dyDescent="0.2">
      <c r="A5818" s="163" t="s">
        <v>682</v>
      </c>
      <c r="B5818" s="164" t="s">
        <v>683</v>
      </c>
      <c r="C5818" s="606"/>
      <c r="D5818" s="608"/>
      <c r="E5818" s="608"/>
      <c r="F5818" s="610"/>
      <c r="G5818" s="612"/>
    </row>
    <row r="5819" spans="1:7" ht="16.5" customHeight="1" x14ac:dyDescent="0.2">
      <c r="A5819" s="423" t="s">
        <v>1822</v>
      </c>
      <c r="B5819" s="418" t="str">
        <f t="shared" ref="B5819:B5825" si="619">IF(A5819=0,0,VLOOKUP(A5819,Tabla_Indices,2,FALSE))</f>
        <v>Oficial Especializado</v>
      </c>
      <c r="C5819" s="427" t="s">
        <v>1723</v>
      </c>
      <c r="D5819" s="425"/>
      <c r="E5819" s="429"/>
      <c r="F5819" s="419">
        <f>D5800</f>
        <v>0</v>
      </c>
      <c r="G5819" s="432">
        <f>IF(F5819=0,0,ROUND(D5819*E5819/F5819,2))</f>
        <v>0</v>
      </c>
    </row>
    <row r="5820" spans="1:7" ht="16.5" customHeight="1" x14ac:dyDescent="0.2">
      <c r="A5820" s="423" t="s">
        <v>1823</v>
      </c>
      <c r="B5820" s="418" t="str">
        <f t="shared" si="619"/>
        <v xml:space="preserve">Oficial </v>
      </c>
      <c r="C5820" s="424" t="s">
        <v>1724</v>
      </c>
      <c r="D5820" s="425"/>
      <c r="E5820" s="429"/>
      <c r="F5820" s="419">
        <f>D5800</f>
        <v>0</v>
      </c>
      <c r="G5820" s="432">
        <f t="shared" ref="G5820:G5825" si="620">IF(F5820=0,0,ROUND(D5820*E5820/F5820,2))</f>
        <v>0</v>
      </c>
    </row>
    <row r="5821" spans="1:7" ht="16.5" customHeight="1" x14ac:dyDescent="0.2">
      <c r="A5821" s="423" t="s">
        <v>1824</v>
      </c>
      <c r="B5821" s="418" t="str">
        <f t="shared" si="619"/>
        <v>Ayudante</v>
      </c>
      <c r="C5821" s="424" t="s">
        <v>1725</v>
      </c>
      <c r="D5821" s="425"/>
      <c r="E5821" s="429"/>
      <c r="F5821" s="419">
        <f>D5800</f>
        <v>0</v>
      </c>
      <c r="G5821" s="432">
        <f t="shared" si="620"/>
        <v>0</v>
      </c>
    </row>
    <row r="5822" spans="1:7" ht="16.5" customHeight="1" x14ac:dyDescent="0.2">
      <c r="A5822" s="423" t="s">
        <v>1824</v>
      </c>
      <c r="B5822" s="418" t="str">
        <f t="shared" si="619"/>
        <v>Ayudante</v>
      </c>
      <c r="C5822" s="424" t="s">
        <v>825</v>
      </c>
      <c r="D5822" s="425"/>
      <c r="E5822" s="429"/>
      <c r="F5822" s="419">
        <f>D5800</f>
        <v>0</v>
      </c>
      <c r="G5822" s="432">
        <f t="shared" si="620"/>
        <v>0</v>
      </c>
    </row>
    <row r="5823" spans="1:7" ht="16.5" customHeight="1" x14ac:dyDescent="0.2">
      <c r="A5823" s="423"/>
      <c r="B5823" s="418">
        <f t="shared" si="619"/>
        <v>0</v>
      </c>
      <c r="C5823" s="424"/>
      <c r="D5823" s="425"/>
      <c r="E5823" s="429"/>
      <c r="F5823" s="419"/>
      <c r="G5823" s="432">
        <f t="shared" si="620"/>
        <v>0</v>
      </c>
    </row>
    <row r="5824" spans="1:7" ht="16.5" customHeight="1" x14ac:dyDescent="0.2">
      <c r="A5824" s="423" t="s">
        <v>1825</v>
      </c>
      <c r="B5824" s="418" t="str">
        <f t="shared" si="619"/>
        <v>Sereno</v>
      </c>
      <c r="C5824" s="424" t="s">
        <v>1726</v>
      </c>
      <c r="D5824" s="433"/>
      <c r="E5824" s="571"/>
      <c r="F5824" s="419">
        <f>D5800</f>
        <v>0</v>
      </c>
      <c r="G5824" s="432">
        <f t="shared" si="620"/>
        <v>0</v>
      </c>
    </row>
    <row r="5825" spans="1:7" ht="16.5" customHeight="1" x14ac:dyDescent="0.2">
      <c r="A5825" s="423"/>
      <c r="B5825" s="418">
        <f t="shared" si="619"/>
        <v>0</v>
      </c>
      <c r="C5825" s="418"/>
      <c r="D5825" s="469"/>
      <c r="E5825" s="419"/>
      <c r="F5825" s="419">
        <f>D5800</f>
        <v>0</v>
      </c>
      <c r="G5825" s="432">
        <f t="shared" si="620"/>
        <v>0</v>
      </c>
    </row>
    <row r="5826" spans="1:7" ht="16.5" customHeight="1" x14ac:dyDescent="0.2">
      <c r="A5826" s="169"/>
      <c r="B5826" s="156"/>
      <c r="C5826" s="160"/>
      <c r="D5826" s="156"/>
      <c r="E5826" s="157"/>
      <c r="F5826" s="166" t="s">
        <v>36</v>
      </c>
      <c r="G5826" s="434">
        <f>SUBTOTAL(9,G5819:G5825)</f>
        <v>0</v>
      </c>
    </row>
    <row r="5827" spans="1:7" ht="16.5" customHeight="1" x14ac:dyDescent="0.2">
      <c r="A5827" s="165"/>
      <c r="B5827" s="160"/>
      <c r="C5827" s="167" t="s">
        <v>1705</v>
      </c>
      <c r="D5827" s="156"/>
      <c r="E5827" s="157"/>
      <c r="F5827" s="158"/>
      <c r="G5827" s="168"/>
    </row>
    <row r="5828" spans="1:7" ht="16.5" customHeight="1" x14ac:dyDescent="0.2">
      <c r="A5828" s="603" t="s">
        <v>681</v>
      </c>
      <c r="B5828" s="604"/>
      <c r="C5828" s="605" t="s">
        <v>0</v>
      </c>
      <c r="D5828" s="605" t="s">
        <v>31</v>
      </c>
      <c r="E5828" s="607" t="s">
        <v>32</v>
      </c>
      <c r="F5828" s="609" t="s">
        <v>33</v>
      </c>
      <c r="G5828" s="611" t="s">
        <v>34</v>
      </c>
    </row>
    <row r="5829" spans="1:7" ht="16.5" customHeight="1" x14ac:dyDescent="0.2">
      <c r="A5829" s="163" t="s">
        <v>682</v>
      </c>
      <c r="B5829" s="164" t="s">
        <v>683</v>
      </c>
      <c r="C5829" s="606"/>
      <c r="D5829" s="606"/>
      <c r="E5829" s="608"/>
      <c r="F5829" s="610"/>
      <c r="G5829" s="612"/>
    </row>
    <row r="5830" spans="1:7" ht="16.5" customHeight="1" x14ac:dyDescent="0.2">
      <c r="A5830" s="423"/>
      <c r="B5830" s="418">
        <f t="shared" ref="B5830:B5840" si="621">IF(A5830=0,0,VLOOKUP(A5830,Tabla_Indices,2,FALSE))</f>
        <v>0</v>
      </c>
      <c r="C5830" s="424"/>
      <c r="D5830" s="425"/>
      <c r="E5830" s="429"/>
      <c r="F5830" s="430"/>
      <c r="G5830" s="432">
        <f>ROUND(E5830*F5830,2)</f>
        <v>0</v>
      </c>
    </row>
    <row r="5831" spans="1:7" ht="16.5" customHeight="1" x14ac:dyDescent="0.2">
      <c r="A5831" s="423"/>
      <c r="B5831" s="418">
        <f t="shared" si="621"/>
        <v>0</v>
      </c>
      <c r="C5831" s="424"/>
      <c r="D5831" s="425"/>
      <c r="E5831" s="429"/>
      <c r="F5831" s="430"/>
      <c r="G5831" s="432">
        <f t="shared" ref="G5831:G5840" si="622">ROUND(E5831*F5831,2)</f>
        <v>0</v>
      </c>
    </row>
    <row r="5832" spans="1:7" ht="16.5" customHeight="1" x14ac:dyDescent="0.2">
      <c r="A5832" s="423"/>
      <c r="B5832" s="418">
        <f t="shared" si="621"/>
        <v>0</v>
      </c>
      <c r="C5832" s="424"/>
      <c r="D5832" s="425"/>
      <c r="E5832" s="429"/>
      <c r="F5832" s="430"/>
      <c r="G5832" s="432">
        <f t="shared" si="622"/>
        <v>0</v>
      </c>
    </row>
    <row r="5833" spans="1:7" ht="16.5" customHeight="1" x14ac:dyDescent="0.2">
      <c r="A5833" s="423"/>
      <c r="B5833" s="418">
        <f t="shared" si="621"/>
        <v>0</v>
      </c>
      <c r="C5833" s="424"/>
      <c r="D5833" s="425"/>
      <c r="E5833" s="429"/>
      <c r="F5833" s="430"/>
      <c r="G5833" s="432">
        <f t="shared" si="622"/>
        <v>0</v>
      </c>
    </row>
    <row r="5834" spans="1:7" ht="16.5" customHeight="1" x14ac:dyDescent="0.2">
      <c r="A5834" s="423"/>
      <c r="B5834" s="418">
        <f t="shared" si="621"/>
        <v>0</v>
      </c>
      <c r="C5834" s="424"/>
      <c r="D5834" s="425"/>
      <c r="E5834" s="429"/>
      <c r="F5834" s="430"/>
      <c r="G5834" s="432">
        <f t="shared" si="622"/>
        <v>0</v>
      </c>
    </row>
    <row r="5835" spans="1:7" ht="16.5" customHeight="1" x14ac:dyDescent="0.2">
      <c r="A5835" s="423"/>
      <c r="B5835" s="418">
        <f t="shared" si="621"/>
        <v>0</v>
      </c>
      <c r="C5835" s="424"/>
      <c r="D5835" s="425"/>
      <c r="E5835" s="435"/>
      <c r="F5835" s="430"/>
      <c r="G5835" s="432">
        <f t="shared" si="622"/>
        <v>0</v>
      </c>
    </row>
    <row r="5836" spans="1:7" ht="16.5" customHeight="1" x14ac:dyDescent="0.2">
      <c r="A5836" s="423"/>
      <c r="B5836" s="418">
        <f t="shared" si="621"/>
        <v>0</v>
      </c>
      <c r="C5836" s="424"/>
      <c r="D5836" s="425"/>
      <c r="E5836" s="429"/>
      <c r="F5836" s="430"/>
      <c r="G5836" s="432">
        <f t="shared" si="622"/>
        <v>0</v>
      </c>
    </row>
    <row r="5837" spans="1:7" ht="16.5" customHeight="1" x14ac:dyDescent="0.2">
      <c r="A5837" s="423"/>
      <c r="B5837" s="418">
        <f t="shared" si="621"/>
        <v>0</v>
      </c>
      <c r="C5837" s="424"/>
      <c r="D5837" s="425"/>
      <c r="E5837" s="429"/>
      <c r="F5837" s="430"/>
      <c r="G5837" s="432">
        <f t="shared" si="622"/>
        <v>0</v>
      </c>
    </row>
    <row r="5838" spans="1:7" ht="16.5" customHeight="1" x14ac:dyDescent="0.2">
      <c r="A5838" s="423"/>
      <c r="B5838" s="418">
        <f t="shared" si="621"/>
        <v>0</v>
      </c>
      <c r="C5838" s="424"/>
      <c r="D5838" s="425"/>
      <c r="E5838" s="429"/>
      <c r="F5838" s="430"/>
      <c r="G5838" s="432">
        <f t="shared" si="622"/>
        <v>0</v>
      </c>
    </row>
    <row r="5839" spans="1:7" ht="16.5" customHeight="1" x14ac:dyDescent="0.2">
      <c r="A5839" s="423"/>
      <c r="B5839" s="418">
        <f t="shared" si="621"/>
        <v>0</v>
      </c>
      <c r="C5839" s="424"/>
      <c r="D5839" s="425"/>
      <c r="E5839" s="429"/>
      <c r="F5839" s="430"/>
      <c r="G5839" s="432">
        <f t="shared" si="622"/>
        <v>0</v>
      </c>
    </row>
    <row r="5840" spans="1:7" ht="16.5" customHeight="1" x14ac:dyDescent="0.2">
      <c r="A5840" s="423"/>
      <c r="B5840" s="418">
        <f t="shared" si="621"/>
        <v>0</v>
      </c>
      <c r="C5840" s="424"/>
      <c r="D5840" s="425"/>
      <c r="E5840" s="429"/>
      <c r="F5840" s="430"/>
      <c r="G5840" s="432">
        <f t="shared" si="622"/>
        <v>0</v>
      </c>
    </row>
    <row r="5841" spans="1:7" ht="16.5" customHeight="1" x14ac:dyDescent="0.2">
      <c r="A5841" s="165"/>
      <c r="B5841" s="160"/>
      <c r="C5841" s="160"/>
      <c r="D5841" s="156"/>
      <c r="E5841" s="157"/>
      <c r="F5841" s="166" t="s">
        <v>37</v>
      </c>
      <c r="G5841" s="436">
        <f>SUBTOTAL(9,G5830:G5840)</f>
        <v>0</v>
      </c>
    </row>
    <row r="5842" spans="1:7" ht="16.5" customHeight="1" x14ac:dyDescent="0.2">
      <c r="A5842" s="165"/>
      <c r="B5842" s="160"/>
      <c r="C5842" s="167" t="s">
        <v>1706</v>
      </c>
      <c r="D5842" s="156"/>
      <c r="E5842" s="157"/>
      <c r="F5842" s="158"/>
      <c r="G5842" s="168"/>
    </row>
    <row r="5843" spans="1:7" ht="16.5" customHeight="1" x14ac:dyDescent="0.2">
      <c r="A5843" s="603" t="s">
        <v>681</v>
      </c>
      <c r="B5843" s="604"/>
      <c r="C5843" s="605" t="s">
        <v>0</v>
      </c>
      <c r="D5843" s="605" t="s">
        <v>31</v>
      </c>
      <c r="E5843" s="607" t="s">
        <v>32</v>
      </c>
      <c r="F5843" s="609" t="s">
        <v>33</v>
      </c>
      <c r="G5843" s="611" t="s">
        <v>34</v>
      </c>
    </row>
    <row r="5844" spans="1:7" ht="16.5" customHeight="1" x14ac:dyDescent="0.2">
      <c r="A5844" s="163" t="s">
        <v>682</v>
      </c>
      <c r="B5844" s="164" t="s">
        <v>683</v>
      </c>
      <c r="C5844" s="606"/>
      <c r="D5844" s="606"/>
      <c r="E5844" s="608"/>
      <c r="F5844" s="610"/>
      <c r="G5844" s="612"/>
    </row>
    <row r="5845" spans="1:7" ht="16.5" customHeight="1" x14ac:dyDescent="0.2">
      <c r="A5845" s="423"/>
      <c r="B5845" s="418">
        <f>IF(A5845=0,0,VLOOKUP(A5845,Tabla_Indices,2,FALSE))</f>
        <v>0</v>
      </c>
      <c r="C5845" s="424"/>
      <c r="D5845" s="425"/>
      <c r="E5845" s="429"/>
      <c r="F5845" s="430"/>
      <c r="G5845" s="432">
        <f>ROUND(E5845*F5845,2)</f>
        <v>0</v>
      </c>
    </row>
    <row r="5846" spans="1:7" ht="16.5" customHeight="1" x14ac:dyDescent="0.2">
      <c r="A5846" s="423"/>
      <c r="B5846" s="418">
        <f>IF(A5846=0,0,VLOOKUP(A5846,Tabla_Indices,2,FALSE))</f>
        <v>0</v>
      </c>
      <c r="C5846" s="424"/>
      <c r="D5846" s="425"/>
      <c r="E5846" s="435"/>
      <c r="F5846" s="430"/>
      <c r="G5846" s="432">
        <f t="shared" ref="G5846" si="623">ROUND(E5846*F5846,2)</f>
        <v>0</v>
      </c>
    </row>
    <row r="5847" spans="1:7" ht="16.5" customHeight="1" x14ac:dyDescent="0.2">
      <c r="A5847" s="165"/>
      <c r="B5847" s="160"/>
      <c r="C5847" s="160"/>
      <c r="D5847" s="156"/>
      <c r="E5847" s="157"/>
      <c r="F5847" s="166" t="s">
        <v>1707</v>
      </c>
      <c r="G5847" s="436">
        <f>SUBTOTAL(9,G5845:G5846)</f>
        <v>0</v>
      </c>
    </row>
    <row r="5848" spans="1:7" ht="16.5" customHeight="1" thickBot="1" x14ac:dyDescent="0.25">
      <c r="A5848" s="170"/>
      <c r="B5848" s="171"/>
      <c r="C5848" s="172"/>
      <c r="D5848" s="171"/>
      <c r="E5848" s="173"/>
      <c r="F5848" s="174"/>
      <c r="G5848" s="175"/>
    </row>
    <row r="5849" spans="1:7" ht="16.5" customHeight="1" thickBot="1" x14ac:dyDescent="0.25">
      <c r="A5849" s="202">
        <f>B5782</f>
        <v>78</v>
      </c>
      <c r="B5849" s="201">
        <f>C5782</f>
        <v>0</v>
      </c>
      <c r="C5849" s="225"/>
      <c r="D5849" s="225" t="s">
        <v>38</v>
      </c>
      <c r="E5849" s="226"/>
      <c r="F5849" s="437" t="str">
        <f>CONCATENATE("$/",G5782)</f>
        <v>$/0</v>
      </c>
      <c r="G5849" s="438">
        <f>SUBTOTAL(9,G5805:G5848)</f>
        <v>0</v>
      </c>
    </row>
    <row r="5850" spans="1:7" ht="16.5" customHeight="1" thickTop="1" thickBot="1" x14ac:dyDescent="0.25"/>
    <row r="5851" spans="1:7" ht="16.5" customHeight="1" thickTop="1" x14ac:dyDescent="0.2">
      <c r="A5851" s="613" t="s">
        <v>40</v>
      </c>
      <c r="B5851" s="614"/>
      <c r="C5851" s="614"/>
      <c r="D5851" s="614"/>
      <c r="E5851" s="614"/>
      <c r="F5851" s="614"/>
      <c r="G5851" s="615"/>
    </row>
    <row r="5852" spans="1:7" ht="16.5" customHeight="1" x14ac:dyDescent="0.2">
      <c r="A5852" s="146" t="s">
        <v>819</v>
      </c>
      <c r="B5852" s="147" t="str">
        <f>Comitente</f>
        <v>DIRECCIÓN PROVINCIAL DE VIALIDAD</v>
      </c>
      <c r="C5852" s="148"/>
      <c r="D5852" s="223"/>
      <c r="E5852" s="223"/>
      <c r="F5852" s="150"/>
      <c r="G5852" s="151"/>
    </row>
    <row r="5853" spans="1:7" ht="16.5" customHeight="1" x14ac:dyDescent="0.2">
      <c r="A5853" s="146" t="s">
        <v>820</v>
      </c>
      <c r="B5853" s="147">
        <f>Contratista</f>
        <v>0</v>
      </c>
      <c r="C5853" s="152"/>
      <c r="D5853" s="152"/>
      <c r="E5853" s="152"/>
      <c r="F5853" s="147"/>
      <c r="G5853" s="153"/>
    </row>
    <row r="5854" spans="1:7" ht="16.5" customHeight="1" x14ac:dyDescent="0.2">
      <c r="A5854" s="146" t="s">
        <v>28</v>
      </c>
      <c r="B5854" s="147">
        <f>Obra</f>
        <v>0</v>
      </c>
      <c r="C5854" s="152"/>
      <c r="D5854" s="152"/>
      <c r="E5854" s="152"/>
      <c r="F5854" s="147" t="s">
        <v>41</v>
      </c>
      <c r="G5854" s="153">
        <f>Fecha_Base</f>
        <v>0</v>
      </c>
    </row>
    <row r="5855" spans="1:7" ht="16.5" customHeight="1" x14ac:dyDescent="0.2">
      <c r="A5855" s="154" t="s">
        <v>818</v>
      </c>
      <c r="B5855" s="155">
        <f>Ubicación</f>
        <v>0</v>
      </c>
      <c r="C5855" s="155"/>
      <c r="D5855" s="156"/>
      <c r="E5855" s="157"/>
      <c r="F5855" s="158"/>
      <c r="G5855" s="159"/>
    </row>
    <row r="5856" spans="1:7" ht="16.5" customHeight="1" x14ac:dyDescent="0.2">
      <c r="A5856" s="154" t="s">
        <v>42</v>
      </c>
      <c r="B5856" s="470"/>
      <c r="C5856" s="160" t="str">
        <f>IF(B5856="","",VLOOKUP(B5856,Tabla_CyP,2,FALSE))</f>
        <v/>
      </c>
      <c r="E5856" s="157"/>
      <c r="F5856" s="158"/>
      <c r="G5856" s="159"/>
    </row>
    <row r="5857" spans="1:7" ht="16.5" customHeight="1" x14ac:dyDescent="0.2">
      <c r="A5857" s="154" t="s">
        <v>29</v>
      </c>
      <c r="B5857" s="570">
        <v>79</v>
      </c>
      <c r="C5857" s="160">
        <f>IF(B5857=0,"",VLOOKUP(B5857,Tabla_CyP,2,FALSE))</f>
        <v>0</v>
      </c>
      <c r="D5857" s="156"/>
      <c r="E5857" s="157"/>
      <c r="F5857" s="155" t="s">
        <v>30</v>
      </c>
      <c r="G5857" s="161">
        <f>IF(B5857=0,"",VLOOKUP(B5857,Tabla_CyP,4,FALSE))</f>
        <v>0</v>
      </c>
    </row>
    <row r="5858" spans="1:7" ht="16.5" customHeight="1" x14ac:dyDescent="0.2">
      <c r="A5858" s="154"/>
      <c r="B5858" s="155"/>
      <c r="C5858" s="160"/>
      <c r="D5858" s="156"/>
      <c r="E5858" s="157"/>
      <c r="F5858" s="160"/>
      <c r="G5858" s="162"/>
    </row>
    <row r="5859" spans="1:7" ht="16.5" customHeight="1" x14ac:dyDescent="0.2">
      <c r="A5859" s="412"/>
      <c r="B5859" s="149"/>
      <c r="C5859" s="413" t="s">
        <v>1695</v>
      </c>
      <c r="D5859" s="149"/>
      <c r="E5859" s="149"/>
      <c r="F5859" s="149"/>
      <c r="G5859" s="414"/>
    </row>
    <row r="5860" spans="1:7" ht="16.5" customHeight="1" x14ac:dyDescent="0.2">
      <c r="A5860" s="154"/>
      <c r="B5860" s="215"/>
      <c r="C5860" s="160"/>
      <c r="D5860" s="156"/>
      <c r="E5860" s="157"/>
      <c r="F5860" s="155"/>
      <c r="G5860" s="161"/>
    </row>
    <row r="5861" spans="1:7" ht="16.5" customHeight="1" x14ac:dyDescent="0.2">
      <c r="A5861" s="154"/>
      <c r="B5861" s="215"/>
      <c r="C5861" s="415" t="s">
        <v>1696</v>
      </c>
      <c r="D5861" s="416" t="s">
        <v>32</v>
      </c>
      <c r="E5861" s="416" t="s">
        <v>1697</v>
      </c>
      <c r="F5861" s="416" t="s">
        <v>1698</v>
      </c>
      <c r="G5861" s="417" t="s">
        <v>1699</v>
      </c>
    </row>
    <row r="5862" spans="1:7" ht="16.5" customHeight="1" x14ac:dyDescent="0.2">
      <c r="A5862" s="154"/>
      <c r="B5862" s="215"/>
      <c r="C5862" s="424"/>
      <c r="D5862" s="429"/>
      <c r="E5862" s="467"/>
      <c r="F5862" s="430"/>
      <c r="G5862" s="420">
        <f>ROUND(D5862*F5862,2)</f>
        <v>0</v>
      </c>
    </row>
    <row r="5863" spans="1:7" ht="16.5" customHeight="1" x14ac:dyDescent="0.2">
      <c r="A5863" s="154"/>
      <c r="B5863" s="215"/>
      <c r="C5863" s="424"/>
      <c r="D5863" s="429"/>
      <c r="E5863" s="467"/>
      <c r="F5863" s="430"/>
      <c r="G5863" s="420">
        <f>ROUND(D5863*F5863,2)</f>
        <v>0</v>
      </c>
    </row>
    <row r="5864" spans="1:7" ht="16.5" customHeight="1" x14ac:dyDescent="0.2">
      <c r="A5864" s="154"/>
      <c r="B5864" s="215"/>
      <c r="C5864" s="424"/>
      <c r="D5864" s="429"/>
      <c r="E5864" s="467"/>
      <c r="F5864" s="430"/>
      <c r="G5864" s="420">
        <f>ROUND(D5864*F5864,2)</f>
        <v>0</v>
      </c>
    </row>
    <row r="5865" spans="1:7" ht="16.5" customHeight="1" x14ac:dyDescent="0.2">
      <c r="A5865" s="154"/>
      <c r="B5865" s="215"/>
      <c r="C5865" s="424"/>
      <c r="D5865" s="429"/>
      <c r="E5865" s="467"/>
      <c r="F5865" s="430"/>
      <c r="G5865" s="420">
        <f>ROUND(D5865*F5865,2)</f>
        <v>0</v>
      </c>
    </row>
    <row r="5866" spans="1:7" ht="16.5" customHeight="1" x14ac:dyDescent="0.2">
      <c r="A5866" s="154"/>
      <c r="B5866" s="215"/>
      <c r="C5866" s="424"/>
      <c r="D5866" s="429"/>
      <c r="E5866" s="467"/>
      <c r="F5866" s="430"/>
      <c r="G5866" s="420">
        <f t="shared" ref="G5866:G5871" si="624">ROUND(D5866*F5866,2)</f>
        <v>0</v>
      </c>
    </row>
    <row r="5867" spans="1:7" ht="16.5" customHeight="1" x14ac:dyDescent="0.2">
      <c r="A5867" s="154"/>
      <c r="B5867" s="215"/>
      <c r="C5867" s="424"/>
      <c r="D5867" s="429"/>
      <c r="E5867" s="467"/>
      <c r="F5867" s="430"/>
      <c r="G5867" s="420">
        <f t="shared" si="624"/>
        <v>0</v>
      </c>
    </row>
    <row r="5868" spans="1:7" ht="16.5" customHeight="1" x14ac:dyDescent="0.2">
      <c r="A5868" s="154"/>
      <c r="B5868" s="215"/>
      <c r="C5868" s="424"/>
      <c r="D5868" s="429"/>
      <c r="E5868" s="467"/>
      <c r="F5868" s="430"/>
      <c r="G5868" s="420">
        <f t="shared" si="624"/>
        <v>0</v>
      </c>
    </row>
    <row r="5869" spans="1:7" ht="16.5" customHeight="1" x14ac:dyDescent="0.2">
      <c r="A5869" s="154"/>
      <c r="B5869" s="215"/>
      <c r="C5869" s="424"/>
      <c r="D5869" s="429"/>
      <c r="E5869" s="467"/>
      <c r="F5869" s="430"/>
      <c r="G5869" s="420">
        <f t="shared" si="624"/>
        <v>0</v>
      </c>
    </row>
    <row r="5870" spans="1:7" ht="16.5" customHeight="1" x14ac:dyDescent="0.2">
      <c r="A5870" s="154"/>
      <c r="B5870" s="215"/>
      <c r="C5870" s="424"/>
      <c r="D5870" s="429"/>
      <c r="E5870" s="467"/>
      <c r="F5870" s="430"/>
      <c r="G5870" s="420">
        <f t="shared" si="624"/>
        <v>0</v>
      </c>
    </row>
    <row r="5871" spans="1:7" ht="16.5" customHeight="1" x14ac:dyDescent="0.2">
      <c r="A5871" s="154"/>
      <c r="B5871" s="215"/>
      <c r="C5871" s="424"/>
      <c r="D5871" s="429"/>
      <c r="E5871" s="467"/>
      <c r="F5871" s="430"/>
      <c r="G5871" s="420">
        <f t="shared" si="624"/>
        <v>0</v>
      </c>
    </row>
    <row r="5872" spans="1:7" ht="16.5" customHeight="1" thickBot="1" x14ac:dyDescent="0.25">
      <c r="A5872" s="154"/>
      <c r="B5872" s="215"/>
      <c r="C5872" s="160"/>
      <c r="E5872" s="222"/>
      <c r="F5872" s="155"/>
      <c r="G5872" s="161"/>
    </row>
    <row r="5873" spans="1:7" ht="16.5" customHeight="1" thickBot="1" x14ac:dyDescent="0.25">
      <c r="A5873" s="154"/>
      <c r="C5873" s="421" t="s">
        <v>1700</v>
      </c>
      <c r="E5873" s="222">
        <f>SUMPRODUCT(D5862:D5871,E5862:E5871)</f>
        <v>0</v>
      </c>
      <c r="F5873" s="155" t="s">
        <v>1701</v>
      </c>
      <c r="G5873" s="422">
        <f>SUM(G5862:G5871)</f>
        <v>0</v>
      </c>
    </row>
    <row r="5874" spans="1:7" ht="16.5" customHeight="1" x14ac:dyDescent="0.2">
      <c r="A5874" s="154"/>
      <c r="B5874" s="215"/>
      <c r="C5874" s="421"/>
      <c r="D5874" s="222"/>
      <c r="E5874" s="157"/>
      <c r="F5874" s="155"/>
      <c r="G5874" s="224"/>
    </row>
    <row r="5875" spans="1:7" ht="16.5" customHeight="1" x14ac:dyDescent="0.2">
      <c r="A5875" s="154"/>
      <c r="B5875" s="215"/>
      <c r="C5875" s="155" t="s">
        <v>1702</v>
      </c>
      <c r="D5875" s="425"/>
      <c r="E5875" s="559" t="str">
        <f>CONCATENATE(G5857,"/día")</f>
        <v>0/día</v>
      </c>
      <c r="F5875" s="155"/>
      <c r="G5875" s="161"/>
    </row>
    <row r="5876" spans="1:7" ht="16.5" customHeight="1" x14ac:dyDescent="0.2">
      <c r="A5876" s="154"/>
      <c r="B5876" s="215"/>
      <c r="C5876" s="160"/>
      <c r="D5876" s="156"/>
      <c r="E5876" s="157"/>
      <c r="F5876" s="155"/>
      <c r="G5876" s="161"/>
    </row>
    <row r="5877" spans="1:7" ht="16.5" customHeight="1" x14ac:dyDescent="0.2">
      <c r="A5877" s="603" t="s">
        <v>681</v>
      </c>
      <c r="B5877" s="604"/>
      <c r="C5877" s="605" t="s">
        <v>0</v>
      </c>
      <c r="D5877" s="607" t="s">
        <v>1703</v>
      </c>
      <c r="E5877" s="607" t="s">
        <v>1715</v>
      </c>
      <c r="F5877" s="609" t="s">
        <v>1054</v>
      </c>
      <c r="G5877" s="611" t="s">
        <v>34</v>
      </c>
    </row>
    <row r="5878" spans="1:7" ht="16.5" customHeight="1" x14ac:dyDescent="0.2">
      <c r="A5878" s="163" t="s">
        <v>682</v>
      </c>
      <c r="B5878" s="164" t="s">
        <v>683</v>
      </c>
      <c r="C5878" s="606"/>
      <c r="D5878" s="608"/>
      <c r="E5878" s="608"/>
      <c r="F5878" s="610"/>
      <c r="G5878" s="612"/>
    </row>
    <row r="5879" spans="1:7" ht="16.5" customHeight="1" x14ac:dyDescent="0.2">
      <c r="A5879" s="165"/>
      <c r="B5879" s="160"/>
      <c r="C5879" s="167" t="s">
        <v>1704</v>
      </c>
      <c r="D5879" s="157"/>
      <c r="E5879" s="157"/>
      <c r="F5879" s="160"/>
      <c r="G5879" s="168"/>
    </row>
    <row r="5880" spans="1:7" ht="16.5" customHeight="1" x14ac:dyDescent="0.2">
      <c r="A5880" s="578" t="s">
        <v>1806</v>
      </c>
      <c r="B5880" s="418" t="str">
        <f t="shared" ref="B5880:B5889" si="625">IF(A5880=0,0,VLOOKUP(A5880,Tabla_Indices,2,FALSE))</f>
        <v>Equipo - Amortización de equipo</v>
      </c>
      <c r="C5880" s="424" t="s">
        <v>1821</v>
      </c>
      <c r="D5880" s="579">
        <f>C_Amortización_Equipo</f>
        <v>0</v>
      </c>
      <c r="E5880" s="472"/>
      <c r="F5880" s="468">
        <f>IF(C5880="",0,D5875)</f>
        <v>0</v>
      </c>
      <c r="G5880" s="426">
        <f>IF(F5880=0,0,ROUND(E5880/F5880,2))</f>
        <v>0</v>
      </c>
    </row>
    <row r="5881" spans="1:7" ht="16.5" customHeight="1" x14ac:dyDescent="0.2">
      <c r="A5881" s="578" t="s">
        <v>1806</v>
      </c>
      <c r="B5881" s="418" t="str">
        <f t="shared" si="625"/>
        <v>Equipo - Amortización de equipo</v>
      </c>
      <c r="C5881" s="424" t="s">
        <v>1811</v>
      </c>
      <c r="D5881" s="579">
        <f>C_Interés_Equipo</f>
        <v>0</v>
      </c>
      <c r="E5881" s="472"/>
      <c r="F5881" s="468">
        <f>IF(C5881="",0,D5875)</f>
        <v>0</v>
      </c>
      <c r="G5881" s="426">
        <f t="shared" ref="G5881:G5889" si="626">IF(F5881=0,0,ROUND(E5881/F5881,2))</f>
        <v>0</v>
      </c>
    </row>
    <row r="5882" spans="1:7" ht="16.5" customHeight="1" x14ac:dyDescent="0.2">
      <c r="A5882" s="578" t="s">
        <v>1807</v>
      </c>
      <c r="B5882" s="418" t="str">
        <f t="shared" si="625"/>
        <v xml:space="preserve">Accesorios y repuestos para máquinas de uso especial                 </v>
      </c>
      <c r="C5882" s="428" t="s">
        <v>1721</v>
      </c>
      <c r="D5882" s="579">
        <f>C_Reparaciones_Repuestos_Equipos</f>
        <v>0</v>
      </c>
      <c r="E5882" s="472"/>
      <c r="F5882" s="468">
        <f>IF(C5882="",0,D5875)</f>
        <v>0</v>
      </c>
      <c r="G5882" s="426">
        <f t="shared" si="626"/>
        <v>0</v>
      </c>
    </row>
    <row r="5883" spans="1:7" ht="16.5" customHeight="1" x14ac:dyDescent="0.2">
      <c r="A5883" s="578" t="s">
        <v>1809</v>
      </c>
      <c r="B5883" s="418" t="str">
        <f t="shared" si="625"/>
        <v xml:space="preserve">Gas oil                                                                </v>
      </c>
      <c r="C5883" s="428" t="s">
        <v>982</v>
      </c>
      <c r="D5883" s="579">
        <f>C_Combustible_Equipos</f>
        <v>0</v>
      </c>
      <c r="E5883" s="472"/>
      <c r="F5883" s="468">
        <f>IF(C5883="",0,D5875)</f>
        <v>0</v>
      </c>
      <c r="G5883" s="426">
        <f t="shared" si="626"/>
        <v>0</v>
      </c>
    </row>
    <row r="5884" spans="1:7" ht="16.5" customHeight="1" x14ac:dyDescent="0.2">
      <c r="A5884" s="578" t="s">
        <v>1810</v>
      </c>
      <c r="B5884" s="418" t="str">
        <f t="shared" si="625"/>
        <v xml:space="preserve">Aceites lubricantes                                                    </v>
      </c>
      <c r="C5884" s="428" t="s">
        <v>1808</v>
      </c>
      <c r="D5884" s="579">
        <f>C_Lubricantes_Equipos</f>
        <v>0</v>
      </c>
      <c r="E5884" s="472"/>
      <c r="F5884" s="468">
        <f>IF(C5884="",0,D5875)</f>
        <v>0</v>
      </c>
      <c r="G5884" s="426">
        <f t="shared" si="626"/>
        <v>0</v>
      </c>
    </row>
    <row r="5885" spans="1:7" ht="16.5" customHeight="1" x14ac:dyDescent="0.2">
      <c r="A5885" s="578"/>
      <c r="B5885" s="418">
        <f t="shared" si="625"/>
        <v>0</v>
      </c>
      <c r="C5885" s="428"/>
      <c r="D5885" s="471"/>
      <c r="E5885" s="430"/>
      <c r="F5885" s="468">
        <f>IF(C5885="",0,D5875)</f>
        <v>0</v>
      </c>
      <c r="G5885" s="426">
        <f t="shared" si="626"/>
        <v>0</v>
      </c>
    </row>
    <row r="5886" spans="1:7" ht="16.5" customHeight="1" x14ac:dyDescent="0.2">
      <c r="A5886" s="578"/>
      <c r="B5886" s="418">
        <f t="shared" si="625"/>
        <v>0</v>
      </c>
      <c r="C5886" s="428"/>
      <c r="D5886" s="425"/>
      <c r="E5886" s="471"/>
      <c r="F5886" s="468">
        <f>IF(C5886="",0,D5875)</f>
        <v>0</v>
      </c>
      <c r="G5886" s="426">
        <f t="shared" si="626"/>
        <v>0</v>
      </c>
    </row>
    <row r="5887" spans="1:7" ht="16.5" customHeight="1" x14ac:dyDescent="0.2">
      <c r="A5887" s="578"/>
      <c r="B5887" s="418">
        <f t="shared" si="625"/>
        <v>0</v>
      </c>
      <c r="C5887" s="428"/>
      <c r="D5887" s="425"/>
      <c r="E5887" s="471"/>
      <c r="F5887" s="468">
        <f>IF(C5887="",0,D5875)</f>
        <v>0</v>
      </c>
      <c r="G5887" s="426">
        <f t="shared" si="626"/>
        <v>0</v>
      </c>
    </row>
    <row r="5888" spans="1:7" ht="16.5" customHeight="1" x14ac:dyDescent="0.2">
      <c r="A5888" s="578"/>
      <c r="B5888" s="418">
        <f t="shared" si="625"/>
        <v>0</v>
      </c>
      <c r="C5888" s="428"/>
      <c r="D5888" s="425"/>
      <c r="E5888" s="429"/>
      <c r="F5888" s="468">
        <f>IF(C5888="",0,D5875)</f>
        <v>0</v>
      </c>
      <c r="G5888" s="426">
        <f t="shared" si="626"/>
        <v>0</v>
      </c>
    </row>
    <row r="5889" spans="1:7" ht="16.5" customHeight="1" x14ac:dyDescent="0.2">
      <c r="A5889" s="578"/>
      <c r="B5889" s="418">
        <f t="shared" si="625"/>
        <v>0</v>
      </c>
      <c r="C5889" s="424"/>
      <c r="D5889" s="425"/>
      <c r="E5889" s="429"/>
      <c r="F5889" s="468">
        <f>IF(C5889="",0,D5875)</f>
        <v>0</v>
      </c>
      <c r="G5889" s="426">
        <f t="shared" si="626"/>
        <v>0</v>
      </c>
    </row>
    <row r="5890" spans="1:7" ht="16.5" customHeight="1" x14ac:dyDescent="0.2">
      <c r="A5890" s="169"/>
      <c r="B5890" s="156"/>
      <c r="C5890" s="160"/>
      <c r="D5890" s="156"/>
      <c r="E5890" s="157"/>
      <c r="F5890" s="166" t="s">
        <v>35</v>
      </c>
      <c r="G5890" s="431">
        <f>SUBTOTAL(9,G5880:G5889)</f>
        <v>0</v>
      </c>
    </row>
    <row r="5891" spans="1:7" ht="16.5" customHeight="1" x14ac:dyDescent="0.2">
      <c r="A5891" s="165"/>
      <c r="B5891" s="160"/>
      <c r="C5891" s="167" t="s">
        <v>821</v>
      </c>
      <c r="D5891" s="156"/>
      <c r="E5891" s="157"/>
      <c r="F5891" s="158"/>
      <c r="G5891" s="168"/>
    </row>
    <row r="5892" spans="1:7" ht="16.5" customHeight="1" x14ac:dyDescent="0.2">
      <c r="A5892" s="603" t="s">
        <v>681</v>
      </c>
      <c r="B5892" s="604"/>
      <c r="C5892" s="605" t="s">
        <v>0</v>
      </c>
      <c r="D5892" s="607" t="s">
        <v>32</v>
      </c>
      <c r="E5892" s="607" t="s">
        <v>1715</v>
      </c>
      <c r="F5892" s="609" t="s">
        <v>1054</v>
      </c>
      <c r="G5892" s="611" t="s">
        <v>34</v>
      </c>
    </row>
    <row r="5893" spans="1:7" ht="16.5" customHeight="1" x14ac:dyDescent="0.2">
      <c r="A5893" s="163" t="s">
        <v>682</v>
      </c>
      <c r="B5893" s="164" t="s">
        <v>683</v>
      </c>
      <c r="C5893" s="606"/>
      <c r="D5893" s="608"/>
      <c r="E5893" s="608"/>
      <c r="F5893" s="610"/>
      <c r="G5893" s="612"/>
    </row>
    <row r="5894" spans="1:7" ht="16.5" customHeight="1" x14ac:dyDescent="0.2">
      <c r="A5894" s="423" t="s">
        <v>1822</v>
      </c>
      <c r="B5894" s="418" t="str">
        <f t="shared" ref="B5894:B5900" si="627">IF(A5894=0,0,VLOOKUP(A5894,Tabla_Indices,2,FALSE))</f>
        <v>Oficial Especializado</v>
      </c>
      <c r="C5894" s="427" t="s">
        <v>1723</v>
      </c>
      <c r="D5894" s="425"/>
      <c r="E5894" s="429"/>
      <c r="F5894" s="419">
        <f>D5875</f>
        <v>0</v>
      </c>
      <c r="G5894" s="432">
        <f>IF(F5894=0,0,ROUND(D5894*E5894/F5894,2))</f>
        <v>0</v>
      </c>
    </row>
    <row r="5895" spans="1:7" ht="16.5" customHeight="1" x14ac:dyDescent="0.2">
      <c r="A5895" s="423" t="s">
        <v>1823</v>
      </c>
      <c r="B5895" s="418" t="str">
        <f t="shared" si="627"/>
        <v xml:space="preserve">Oficial </v>
      </c>
      <c r="C5895" s="424" t="s">
        <v>1724</v>
      </c>
      <c r="D5895" s="425"/>
      <c r="E5895" s="429"/>
      <c r="F5895" s="419">
        <f>D5875</f>
        <v>0</v>
      </c>
      <c r="G5895" s="432">
        <f t="shared" ref="G5895:G5900" si="628">IF(F5895=0,0,ROUND(D5895*E5895/F5895,2))</f>
        <v>0</v>
      </c>
    </row>
    <row r="5896" spans="1:7" ht="16.5" customHeight="1" x14ac:dyDescent="0.2">
      <c r="A5896" s="423" t="s">
        <v>1824</v>
      </c>
      <c r="B5896" s="418" t="str">
        <f t="shared" si="627"/>
        <v>Ayudante</v>
      </c>
      <c r="C5896" s="424" t="s">
        <v>1725</v>
      </c>
      <c r="D5896" s="425"/>
      <c r="E5896" s="429"/>
      <c r="F5896" s="419">
        <f>D5875</f>
        <v>0</v>
      </c>
      <c r="G5896" s="432">
        <f t="shared" si="628"/>
        <v>0</v>
      </c>
    </row>
    <row r="5897" spans="1:7" ht="16.5" customHeight="1" x14ac:dyDescent="0.2">
      <c r="A5897" s="423" t="s">
        <v>1824</v>
      </c>
      <c r="B5897" s="418" t="str">
        <f t="shared" si="627"/>
        <v>Ayudante</v>
      </c>
      <c r="C5897" s="424" t="s">
        <v>825</v>
      </c>
      <c r="D5897" s="425"/>
      <c r="E5897" s="429"/>
      <c r="F5897" s="419">
        <f>D5875</f>
        <v>0</v>
      </c>
      <c r="G5897" s="432">
        <f t="shared" si="628"/>
        <v>0</v>
      </c>
    </row>
    <row r="5898" spans="1:7" ht="16.5" customHeight="1" x14ac:dyDescent="0.2">
      <c r="A5898" s="423"/>
      <c r="B5898" s="418">
        <f t="shared" si="627"/>
        <v>0</v>
      </c>
      <c r="C5898" s="424"/>
      <c r="D5898" s="425"/>
      <c r="E5898" s="429"/>
      <c r="F5898" s="419"/>
      <c r="G5898" s="432">
        <f t="shared" si="628"/>
        <v>0</v>
      </c>
    </row>
    <row r="5899" spans="1:7" ht="16.5" customHeight="1" x14ac:dyDescent="0.2">
      <c r="A5899" s="423" t="s">
        <v>1825</v>
      </c>
      <c r="B5899" s="418" t="str">
        <f t="shared" si="627"/>
        <v>Sereno</v>
      </c>
      <c r="C5899" s="424" t="s">
        <v>1726</v>
      </c>
      <c r="D5899" s="433"/>
      <c r="E5899" s="571"/>
      <c r="F5899" s="419">
        <f>D5875</f>
        <v>0</v>
      </c>
      <c r="G5899" s="432">
        <f t="shared" si="628"/>
        <v>0</v>
      </c>
    </row>
    <row r="5900" spans="1:7" ht="16.5" customHeight="1" x14ac:dyDescent="0.2">
      <c r="A5900" s="423"/>
      <c r="B5900" s="418">
        <f t="shared" si="627"/>
        <v>0</v>
      </c>
      <c r="C5900" s="418"/>
      <c r="D5900" s="469"/>
      <c r="E5900" s="419"/>
      <c r="F5900" s="419">
        <f>D5875</f>
        <v>0</v>
      </c>
      <c r="G5900" s="432">
        <f t="shared" si="628"/>
        <v>0</v>
      </c>
    </row>
    <row r="5901" spans="1:7" ht="16.5" customHeight="1" x14ac:dyDescent="0.2">
      <c r="A5901" s="169"/>
      <c r="B5901" s="156"/>
      <c r="C5901" s="160"/>
      <c r="D5901" s="156"/>
      <c r="E5901" s="157"/>
      <c r="F5901" s="166" t="s">
        <v>36</v>
      </c>
      <c r="G5901" s="434">
        <f>SUBTOTAL(9,G5894:G5900)</f>
        <v>0</v>
      </c>
    </row>
    <row r="5902" spans="1:7" ht="16.5" customHeight="1" x14ac:dyDescent="0.2">
      <c r="A5902" s="165"/>
      <c r="B5902" s="160"/>
      <c r="C5902" s="167" t="s">
        <v>1705</v>
      </c>
      <c r="D5902" s="156"/>
      <c r="E5902" s="157"/>
      <c r="F5902" s="158"/>
      <c r="G5902" s="168"/>
    </row>
    <row r="5903" spans="1:7" ht="16.5" customHeight="1" x14ac:dyDescent="0.2">
      <c r="A5903" s="603" t="s">
        <v>681</v>
      </c>
      <c r="B5903" s="604"/>
      <c r="C5903" s="605" t="s">
        <v>0</v>
      </c>
      <c r="D5903" s="605" t="s">
        <v>31</v>
      </c>
      <c r="E5903" s="607" t="s">
        <v>32</v>
      </c>
      <c r="F5903" s="609" t="s">
        <v>33</v>
      </c>
      <c r="G5903" s="611" t="s">
        <v>34</v>
      </c>
    </row>
    <row r="5904" spans="1:7" ht="16.5" customHeight="1" x14ac:dyDescent="0.2">
      <c r="A5904" s="163" t="s">
        <v>682</v>
      </c>
      <c r="B5904" s="164" t="s">
        <v>683</v>
      </c>
      <c r="C5904" s="606"/>
      <c r="D5904" s="606"/>
      <c r="E5904" s="608"/>
      <c r="F5904" s="610"/>
      <c r="G5904" s="612"/>
    </row>
    <row r="5905" spans="1:7" ht="16.5" customHeight="1" x14ac:dyDescent="0.2">
      <c r="A5905" s="423"/>
      <c r="B5905" s="418">
        <f t="shared" ref="B5905:B5915" si="629">IF(A5905=0,0,VLOOKUP(A5905,Tabla_Indices,2,FALSE))</f>
        <v>0</v>
      </c>
      <c r="C5905" s="424"/>
      <c r="D5905" s="425"/>
      <c r="E5905" s="429"/>
      <c r="F5905" s="430"/>
      <c r="G5905" s="432">
        <f>ROUND(E5905*F5905,2)</f>
        <v>0</v>
      </c>
    </row>
    <row r="5906" spans="1:7" ht="16.5" customHeight="1" x14ac:dyDescent="0.2">
      <c r="A5906" s="423"/>
      <c r="B5906" s="418">
        <f t="shared" si="629"/>
        <v>0</v>
      </c>
      <c r="C5906" s="424"/>
      <c r="D5906" s="425"/>
      <c r="E5906" s="429"/>
      <c r="F5906" s="430"/>
      <c r="G5906" s="432">
        <f t="shared" ref="G5906:G5915" si="630">ROUND(E5906*F5906,2)</f>
        <v>0</v>
      </c>
    </row>
    <row r="5907" spans="1:7" ht="16.5" customHeight="1" x14ac:dyDescent="0.2">
      <c r="A5907" s="423"/>
      <c r="B5907" s="418">
        <f t="shared" si="629"/>
        <v>0</v>
      </c>
      <c r="C5907" s="424"/>
      <c r="D5907" s="425"/>
      <c r="E5907" s="429"/>
      <c r="F5907" s="430"/>
      <c r="G5907" s="432">
        <f t="shared" si="630"/>
        <v>0</v>
      </c>
    </row>
    <row r="5908" spans="1:7" ht="16.5" customHeight="1" x14ac:dyDescent="0.2">
      <c r="A5908" s="423"/>
      <c r="B5908" s="418">
        <f t="shared" si="629"/>
        <v>0</v>
      </c>
      <c r="C5908" s="424"/>
      <c r="D5908" s="425"/>
      <c r="E5908" s="429"/>
      <c r="F5908" s="430"/>
      <c r="G5908" s="432">
        <f t="shared" si="630"/>
        <v>0</v>
      </c>
    </row>
    <row r="5909" spans="1:7" ht="16.5" customHeight="1" x14ac:dyDescent="0.2">
      <c r="A5909" s="423"/>
      <c r="B5909" s="418">
        <f t="shared" si="629"/>
        <v>0</v>
      </c>
      <c r="C5909" s="424"/>
      <c r="D5909" s="425"/>
      <c r="E5909" s="429"/>
      <c r="F5909" s="430"/>
      <c r="G5909" s="432">
        <f t="shared" si="630"/>
        <v>0</v>
      </c>
    </row>
    <row r="5910" spans="1:7" ht="16.5" customHeight="1" x14ac:dyDescent="0.2">
      <c r="A5910" s="423"/>
      <c r="B5910" s="418">
        <f t="shared" si="629"/>
        <v>0</v>
      </c>
      <c r="C5910" s="424"/>
      <c r="D5910" s="425"/>
      <c r="E5910" s="435"/>
      <c r="F5910" s="430"/>
      <c r="G5910" s="432">
        <f t="shared" si="630"/>
        <v>0</v>
      </c>
    </row>
    <row r="5911" spans="1:7" ht="16.5" customHeight="1" x14ac:dyDescent="0.2">
      <c r="A5911" s="423"/>
      <c r="B5911" s="418">
        <f t="shared" si="629"/>
        <v>0</v>
      </c>
      <c r="C5911" s="424"/>
      <c r="D5911" s="425"/>
      <c r="E5911" s="429"/>
      <c r="F5911" s="430"/>
      <c r="G5911" s="432">
        <f t="shared" si="630"/>
        <v>0</v>
      </c>
    </row>
    <row r="5912" spans="1:7" ht="16.5" customHeight="1" x14ac:dyDescent="0.2">
      <c r="A5912" s="423"/>
      <c r="B5912" s="418">
        <f t="shared" si="629"/>
        <v>0</v>
      </c>
      <c r="C5912" s="424"/>
      <c r="D5912" s="425"/>
      <c r="E5912" s="429"/>
      <c r="F5912" s="430"/>
      <c r="G5912" s="432">
        <f t="shared" si="630"/>
        <v>0</v>
      </c>
    </row>
    <row r="5913" spans="1:7" ht="16.5" customHeight="1" x14ac:dyDescent="0.2">
      <c r="A5913" s="423"/>
      <c r="B5913" s="418">
        <f t="shared" si="629"/>
        <v>0</v>
      </c>
      <c r="C5913" s="424"/>
      <c r="D5913" s="425"/>
      <c r="E5913" s="429"/>
      <c r="F5913" s="430"/>
      <c r="G5913" s="432">
        <f t="shared" si="630"/>
        <v>0</v>
      </c>
    </row>
    <row r="5914" spans="1:7" ht="16.5" customHeight="1" x14ac:dyDescent="0.2">
      <c r="A5914" s="423"/>
      <c r="B5914" s="418">
        <f t="shared" si="629"/>
        <v>0</v>
      </c>
      <c r="C5914" s="424"/>
      <c r="D5914" s="425"/>
      <c r="E5914" s="429"/>
      <c r="F5914" s="430"/>
      <c r="G5914" s="432">
        <f t="shared" si="630"/>
        <v>0</v>
      </c>
    </row>
    <row r="5915" spans="1:7" ht="16.5" customHeight="1" x14ac:dyDescent="0.2">
      <c r="A5915" s="423"/>
      <c r="B5915" s="418">
        <f t="shared" si="629"/>
        <v>0</v>
      </c>
      <c r="C5915" s="424"/>
      <c r="D5915" s="425"/>
      <c r="E5915" s="429"/>
      <c r="F5915" s="430"/>
      <c r="G5915" s="432">
        <f t="shared" si="630"/>
        <v>0</v>
      </c>
    </row>
    <row r="5916" spans="1:7" ht="16.5" customHeight="1" x14ac:dyDescent="0.2">
      <c r="A5916" s="165"/>
      <c r="B5916" s="160"/>
      <c r="C5916" s="160"/>
      <c r="D5916" s="156"/>
      <c r="E5916" s="157"/>
      <c r="F5916" s="166" t="s">
        <v>37</v>
      </c>
      <c r="G5916" s="436">
        <f>SUBTOTAL(9,G5905:G5915)</f>
        <v>0</v>
      </c>
    </row>
    <row r="5917" spans="1:7" ht="16.5" customHeight="1" x14ac:dyDescent="0.2">
      <c r="A5917" s="165"/>
      <c r="B5917" s="160"/>
      <c r="C5917" s="167" t="s">
        <v>1706</v>
      </c>
      <c r="D5917" s="156"/>
      <c r="E5917" s="157"/>
      <c r="F5917" s="158"/>
      <c r="G5917" s="168"/>
    </row>
    <row r="5918" spans="1:7" ht="16.5" customHeight="1" x14ac:dyDescent="0.2">
      <c r="A5918" s="603" t="s">
        <v>681</v>
      </c>
      <c r="B5918" s="604"/>
      <c r="C5918" s="605" t="s">
        <v>0</v>
      </c>
      <c r="D5918" s="605" t="s">
        <v>31</v>
      </c>
      <c r="E5918" s="607" t="s">
        <v>32</v>
      </c>
      <c r="F5918" s="609" t="s">
        <v>33</v>
      </c>
      <c r="G5918" s="611" t="s">
        <v>34</v>
      </c>
    </row>
    <row r="5919" spans="1:7" ht="16.5" customHeight="1" x14ac:dyDescent="0.2">
      <c r="A5919" s="163" t="s">
        <v>682</v>
      </c>
      <c r="B5919" s="164" t="s">
        <v>683</v>
      </c>
      <c r="C5919" s="606"/>
      <c r="D5919" s="606"/>
      <c r="E5919" s="608"/>
      <c r="F5919" s="610"/>
      <c r="G5919" s="612"/>
    </row>
    <row r="5920" spans="1:7" ht="16.5" customHeight="1" x14ac:dyDescent="0.2">
      <c r="A5920" s="423"/>
      <c r="B5920" s="418">
        <f>IF(A5920=0,0,VLOOKUP(A5920,Tabla_Indices,2,FALSE))</f>
        <v>0</v>
      </c>
      <c r="C5920" s="424"/>
      <c r="D5920" s="425"/>
      <c r="E5920" s="429"/>
      <c r="F5920" s="430"/>
      <c r="G5920" s="432">
        <f>ROUND(E5920*F5920,2)</f>
        <v>0</v>
      </c>
    </row>
    <row r="5921" spans="1:7" ht="16.5" customHeight="1" x14ac:dyDescent="0.2">
      <c r="A5921" s="423"/>
      <c r="B5921" s="418">
        <f>IF(A5921=0,0,VLOOKUP(A5921,Tabla_Indices,2,FALSE))</f>
        <v>0</v>
      </c>
      <c r="C5921" s="424"/>
      <c r="D5921" s="425"/>
      <c r="E5921" s="435"/>
      <c r="F5921" s="430"/>
      <c r="G5921" s="432">
        <f t="shared" ref="G5921" si="631">ROUND(E5921*F5921,2)</f>
        <v>0</v>
      </c>
    </row>
    <row r="5922" spans="1:7" ht="16.5" customHeight="1" x14ac:dyDescent="0.2">
      <c r="A5922" s="165"/>
      <c r="B5922" s="160"/>
      <c r="C5922" s="160"/>
      <c r="D5922" s="156"/>
      <c r="E5922" s="157"/>
      <c r="F5922" s="166" t="s">
        <v>1707</v>
      </c>
      <c r="G5922" s="436">
        <f>SUBTOTAL(9,G5920:G5921)</f>
        <v>0</v>
      </c>
    </row>
    <row r="5923" spans="1:7" ht="16.5" customHeight="1" thickBot="1" x14ac:dyDescent="0.25">
      <c r="A5923" s="170"/>
      <c r="B5923" s="171"/>
      <c r="C5923" s="172"/>
      <c r="D5923" s="171"/>
      <c r="E5923" s="173"/>
      <c r="F5923" s="174"/>
      <c r="G5923" s="175"/>
    </row>
    <row r="5924" spans="1:7" ht="16.5" customHeight="1" thickBot="1" x14ac:dyDescent="0.25">
      <c r="A5924" s="202">
        <f>B5857</f>
        <v>79</v>
      </c>
      <c r="B5924" s="201">
        <f>C5857</f>
        <v>0</v>
      </c>
      <c r="C5924" s="225"/>
      <c r="D5924" s="225" t="s">
        <v>38</v>
      </c>
      <c r="E5924" s="226"/>
      <c r="F5924" s="437" t="str">
        <f>CONCATENATE("$/",G5857)</f>
        <v>$/0</v>
      </c>
      <c r="G5924" s="438">
        <f>SUBTOTAL(9,G5880:G5923)</f>
        <v>0</v>
      </c>
    </row>
    <row r="5925" spans="1:7" ht="16.5" customHeight="1" thickTop="1" thickBot="1" x14ac:dyDescent="0.25"/>
    <row r="5926" spans="1:7" ht="16.5" customHeight="1" thickTop="1" x14ac:dyDescent="0.2">
      <c r="A5926" s="613" t="s">
        <v>40</v>
      </c>
      <c r="B5926" s="614"/>
      <c r="C5926" s="614"/>
      <c r="D5926" s="614"/>
      <c r="E5926" s="614"/>
      <c r="F5926" s="614"/>
      <c r="G5926" s="615"/>
    </row>
    <row r="5927" spans="1:7" ht="16.5" customHeight="1" x14ac:dyDescent="0.2">
      <c r="A5927" s="146" t="s">
        <v>819</v>
      </c>
      <c r="B5927" s="147" t="str">
        <f>Comitente</f>
        <v>DIRECCIÓN PROVINCIAL DE VIALIDAD</v>
      </c>
      <c r="C5927" s="148"/>
      <c r="D5927" s="223"/>
      <c r="E5927" s="223"/>
      <c r="F5927" s="150"/>
      <c r="G5927" s="151"/>
    </row>
    <row r="5928" spans="1:7" ht="16.5" customHeight="1" x14ac:dyDescent="0.2">
      <c r="A5928" s="146" t="s">
        <v>820</v>
      </c>
      <c r="B5928" s="147">
        <f>Contratista</f>
        <v>0</v>
      </c>
      <c r="C5928" s="152"/>
      <c r="D5928" s="152"/>
      <c r="E5928" s="152"/>
      <c r="F5928" s="147"/>
      <c r="G5928" s="153"/>
    </row>
    <row r="5929" spans="1:7" ht="16.5" customHeight="1" x14ac:dyDescent="0.2">
      <c r="A5929" s="146" t="s">
        <v>28</v>
      </c>
      <c r="B5929" s="147">
        <f>Obra</f>
        <v>0</v>
      </c>
      <c r="C5929" s="152"/>
      <c r="D5929" s="152"/>
      <c r="E5929" s="152"/>
      <c r="F5929" s="147" t="s">
        <v>41</v>
      </c>
      <c r="G5929" s="153">
        <f>Fecha_Base</f>
        <v>0</v>
      </c>
    </row>
    <row r="5930" spans="1:7" ht="16.5" customHeight="1" x14ac:dyDescent="0.2">
      <c r="A5930" s="154" t="s">
        <v>818</v>
      </c>
      <c r="B5930" s="155">
        <f>Ubicación</f>
        <v>0</v>
      </c>
      <c r="C5930" s="155"/>
      <c r="D5930" s="156"/>
      <c r="E5930" s="157"/>
      <c r="F5930" s="158"/>
      <c r="G5930" s="159"/>
    </row>
    <row r="5931" spans="1:7" ht="16.5" customHeight="1" x14ac:dyDescent="0.2">
      <c r="A5931" s="154" t="s">
        <v>42</v>
      </c>
      <c r="B5931" s="470"/>
      <c r="C5931" s="160" t="str">
        <f>IF(B5931="","",VLOOKUP(B5931,Tabla_CyP,2,FALSE))</f>
        <v/>
      </c>
      <c r="E5931" s="157"/>
      <c r="F5931" s="158"/>
      <c r="G5931" s="159"/>
    </row>
    <row r="5932" spans="1:7" ht="16.5" customHeight="1" x14ac:dyDescent="0.2">
      <c r="A5932" s="154" t="s">
        <v>29</v>
      </c>
      <c r="B5932" s="570">
        <v>80</v>
      </c>
      <c r="C5932" s="160">
        <f>IF(B5932=0,"",VLOOKUP(B5932,Tabla_CyP,2,FALSE))</f>
        <v>0</v>
      </c>
      <c r="D5932" s="156"/>
      <c r="E5932" s="157"/>
      <c r="F5932" s="155" t="s">
        <v>30</v>
      </c>
      <c r="G5932" s="161">
        <f>IF(B5932=0,"",VLOOKUP(B5932,Tabla_CyP,4,FALSE))</f>
        <v>0</v>
      </c>
    </row>
    <row r="5933" spans="1:7" ht="16.5" customHeight="1" x14ac:dyDescent="0.2">
      <c r="A5933" s="154"/>
      <c r="B5933" s="155"/>
      <c r="C5933" s="160"/>
      <c r="D5933" s="156"/>
      <c r="E5933" s="157"/>
      <c r="F5933" s="160"/>
      <c r="G5933" s="162"/>
    </row>
    <row r="5934" spans="1:7" ht="16.5" customHeight="1" x14ac:dyDescent="0.2">
      <c r="A5934" s="412"/>
      <c r="B5934" s="149"/>
      <c r="C5934" s="413" t="s">
        <v>1695</v>
      </c>
      <c r="D5934" s="149"/>
      <c r="E5934" s="149"/>
      <c r="F5934" s="149"/>
      <c r="G5934" s="414"/>
    </row>
    <row r="5935" spans="1:7" ht="16.5" customHeight="1" x14ac:dyDescent="0.2">
      <c r="A5935" s="154"/>
      <c r="B5935" s="215"/>
      <c r="C5935" s="160"/>
      <c r="D5935" s="156"/>
      <c r="E5935" s="157"/>
      <c r="F5935" s="155"/>
      <c r="G5935" s="161"/>
    </row>
    <row r="5936" spans="1:7" ht="16.5" customHeight="1" x14ac:dyDescent="0.2">
      <c r="A5936" s="154"/>
      <c r="B5936" s="215"/>
      <c r="C5936" s="415" t="s">
        <v>1696</v>
      </c>
      <c r="D5936" s="416" t="s">
        <v>32</v>
      </c>
      <c r="E5936" s="416" t="s">
        <v>1697</v>
      </c>
      <c r="F5936" s="416" t="s">
        <v>1698</v>
      </c>
      <c r="G5936" s="417" t="s">
        <v>1699</v>
      </c>
    </row>
    <row r="5937" spans="1:7" ht="16.5" customHeight="1" x14ac:dyDescent="0.2">
      <c r="A5937" s="154"/>
      <c r="B5937" s="215"/>
      <c r="C5937" s="424"/>
      <c r="D5937" s="429"/>
      <c r="E5937" s="467"/>
      <c r="F5937" s="430"/>
      <c r="G5937" s="420">
        <f>ROUND(D5937*F5937,2)</f>
        <v>0</v>
      </c>
    </row>
    <row r="5938" spans="1:7" ht="16.5" customHeight="1" x14ac:dyDescent="0.2">
      <c r="A5938" s="154"/>
      <c r="B5938" s="215"/>
      <c r="C5938" s="424"/>
      <c r="D5938" s="429"/>
      <c r="E5938" s="467"/>
      <c r="F5938" s="430"/>
      <c r="G5938" s="420">
        <f>ROUND(D5938*F5938,2)</f>
        <v>0</v>
      </c>
    </row>
    <row r="5939" spans="1:7" ht="16.5" customHeight="1" x14ac:dyDescent="0.2">
      <c r="A5939" s="154"/>
      <c r="B5939" s="215"/>
      <c r="C5939" s="424"/>
      <c r="D5939" s="429"/>
      <c r="E5939" s="467"/>
      <c r="F5939" s="430"/>
      <c r="G5939" s="420">
        <f>ROUND(D5939*F5939,2)</f>
        <v>0</v>
      </c>
    </row>
    <row r="5940" spans="1:7" ht="16.5" customHeight="1" x14ac:dyDescent="0.2">
      <c r="A5940" s="154"/>
      <c r="B5940" s="215"/>
      <c r="C5940" s="424"/>
      <c r="D5940" s="429"/>
      <c r="E5940" s="467"/>
      <c r="F5940" s="430"/>
      <c r="G5940" s="420">
        <f>ROUND(D5940*F5940,2)</f>
        <v>0</v>
      </c>
    </row>
    <row r="5941" spans="1:7" ht="16.5" customHeight="1" x14ac:dyDescent="0.2">
      <c r="A5941" s="154"/>
      <c r="B5941" s="215"/>
      <c r="C5941" s="424"/>
      <c r="D5941" s="429"/>
      <c r="E5941" s="467"/>
      <c r="F5941" s="430"/>
      <c r="G5941" s="420">
        <f t="shared" ref="G5941:G5946" si="632">ROUND(D5941*F5941,2)</f>
        <v>0</v>
      </c>
    </row>
    <row r="5942" spans="1:7" ht="16.5" customHeight="1" x14ac:dyDescent="0.2">
      <c r="A5942" s="154"/>
      <c r="B5942" s="215"/>
      <c r="C5942" s="424"/>
      <c r="D5942" s="429"/>
      <c r="E5942" s="467"/>
      <c r="F5942" s="430"/>
      <c r="G5942" s="420">
        <f t="shared" si="632"/>
        <v>0</v>
      </c>
    </row>
    <row r="5943" spans="1:7" ht="16.5" customHeight="1" x14ac:dyDescent="0.2">
      <c r="A5943" s="154"/>
      <c r="B5943" s="215"/>
      <c r="C5943" s="424"/>
      <c r="D5943" s="429"/>
      <c r="E5943" s="467"/>
      <c r="F5943" s="430"/>
      <c r="G5943" s="420">
        <f t="shared" si="632"/>
        <v>0</v>
      </c>
    </row>
    <row r="5944" spans="1:7" ht="16.5" customHeight="1" x14ac:dyDescent="0.2">
      <c r="A5944" s="154"/>
      <c r="B5944" s="215"/>
      <c r="C5944" s="424"/>
      <c r="D5944" s="429"/>
      <c r="E5944" s="467"/>
      <c r="F5944" s="430"/>
      <c r="G5944" s="420">
        <f t="shared" si="632"/>
        <v>0</v>
      </c>
    </row>
    <row r="5945" spans="1:7" ht="16.5" customHeight="1" x14ac:dyDescent="0.2">
      <c r="A5945" s="154"/>
      <c r="B5945" s="215"/>
      <c r="C5945" s="424"/>
      <c r="D5945" s="429"/>
      <c r="E5945" s="467"/>
      <c r="F5945" s="430"/>
      <c r="G5945" s="420">
        <f t="shared" si="632"/>
        <v>0</v>
      </c>
    </row>
    <row r="5946" spans="1:7" ht="16.5" customHeight="1" x14ac:dyDescent="0.2">
      <c r="A5946" s="154"/>
      <c r="B5946" s="215"/>
      <c r="C5946" s="424"/>
      <c r="D5946" s="429"/>
      <c r="E5946" s="467"/>
      <c r="F5946" s="430"/>
      <c r="G5946" s="420">
        <f t="shared" si="632"/>
        <v>0</v>
      </c>
    </row>
    <row r="5947" spans="1:7" ht="16.5" customHeight="1" thickBot="1" x14ac:dyDescent="0.25">
      <c r="A5947" s="154"/>
      <c r="B5947" s="215"/>
      <c r="C5947" s="160"/>
      <c r="E5947" s="222"/>
      <c r="F5947" s="155"/>
      <c r="G5947" s="161"/>
    </row>
    <row r="5948" spans="1:7" ht="16.5" customHeight="1" thickBot="1" x14ac:dyDescent="0.25">
      <c r="A5948" s="154"/>
      <c r="C5948" s="421" t="s">
        <v>1700</v>
      </c>
      <c r="E5948" s="222">
        <f>SUMPRODUCT(D5937:D5946,E5937:E5946)</f>
        <v>0</v>
      </c>
      <c r="F5948" s="155" t="s">
        <v>1701</v>
      </c>
      <c r="G5948" s="422">
        <f>SUM(G5937:G5946)</f>
        <v>0</v>
      </c>
    </row>
    <row r="5949" spans="1:7" ht="16.5" customHeight="1" x14ac:dyDescent="0.2">
      <c r="A5949" s="154"/>
      <c r="B5949" s="215"/>
      <c r="C5949" s="421"/>
      <c r="D5949" s="222"/>
      <c r="E5949" s="157"/>
      <c r="F5949" s="155"/>
      <c r="G5949" s="224"/>
    </row>
    <row r="5950" spans="1:7" ht="16.5" customHeight="1" x14ac:dyDescent="0.2">
      <c r="A5950" s="154"/>
      <c r="B5950" s="215"/>
      <c r="C5950" s="155" t="s">
        <v>1702</v>
      </c>
      <c r="D5950" s="425"/>
      <c r="E5950" s="559" t="str">
        <f>CONCATENATE(G5932,"/día")</f>
        <v>0/día</v>
      </c>
      <c r="F5950" s="155"/>
      <c r="G5950" s="161"/>
    </row>
    <row r="5951" spans="1:7" ht="16.5" customHeight="1" x14ac:dyDescent="0.2">
      <c r="A5951" s="154"/>
      <c r="B5951" s="215"/>
      <c r="C5951" s="160"/>
      <c r="D5951" s="156"/>
      <c r="E5951" s="157"/>
      <c r="F5951" s="155"/>
      <c r="G5951" s="161"/>
    </row>
    <row r="5952" spans="1:7" ht="16.5" customHeight="1" x14ac:dyDescent="0.2">
      <c r="A5952" s="603" t="s">
        <v>681</v>
      </c>
      <c r="B5952" s="604"/>
      <c r="C5952" s="605" t="s">
        <v>0</v>
      </c>
      <c r="D5952" s="607" t="s">
        <v>1703</v>
      </c>
      <c r="E5952" s="607" t="s">
        <v>1715</v>
      </c>
      <c r="F5952" s="609" t="s">
        <v>1054</v>
      </c>
      <c r="G5952" s="611" t="s">
        <v>34</v>
      </c>
    </row>
    <row r="5953" spans="1:7" ht="16.5" customHeight="1" x14ac:dyDescent="0.2">
      <c r="A5953" s="163" t="s">
        <v>682</v>
      </c>
      <c r="B5953" s="164" t="s">
        <v>683</v>
      </c>
      <c r="C5953" s="606"/>
      <c r="D5953" s="608"/>
      <c r="E5953" s="608"/>
      <c r="F5953" s="610"/>
      <c r="G5953" s="612"/>
    </row>
    <row r="5954" spans="1:7" ht="16.5" customHeight="1" x14ac:dyDescent="0.2">
      <c r="A5954" s="165"/>
      <c r="B5954" s="160"/>
      <c r="C5954" s="167" t="s">
        <v>1704</v>
      </c>
      <c r="D5954" s="157"/>
      <c r="E5954" s="157"/>
      <c r="F5954" s="160"/>
      <c r="G5954" s="168"/>
    </row>
    <row r="5955" spans="1:7" ht="16.5" customHeight="1" x14ac:dyDescent="0.2">
      <c r="A5955" s="578" t="s">
        <v>1806</v>
      </c>
      <c r="B5955" s="418" t="str">
        <f t="shared" ref="B5955:B5964" si="633">IF(A5955=0,0,VLOOKUP(A5955,Tabla_Indices,2,FALSE))</f>
        <v>Equipo - Amortización de equipo</v>
      </c>
      <c r="C5955" s="424" t="s">
        <v>1821</v>
      </c>
      <c r="D5955" s="579">
        <f>C_Amortización_Equipo</f>
        <v>0</v>
      </c>
      <c r="E5955" s="472"/>
      <c r="F5955" s="468">
        <f>IF(C5955="",0,D5950)</f>
        <v>0</v>
      </c>
      <c r="G5955" s="426">
        <f>IF(F5955=0,0,ROUND(E5955/F5955,2))</f>
        <v>0</v>
      </c>
    </row>
    <row r="5956" spans="1:7" ht="16.5" customHeight="1" x14ac:dyDescent="0.2">
      <c r="A5956" s="578" t="s">
        <v>1806</v>
      </c>
      <c r="B5956" s="418" t="str">
        <f t="shared" si="633"/>
        <v>Equipo - Amortización de equipo</v>
      </c>
      <c r="C5956" s="424" t="s">
        <v>1811</v>
      </c>
      <c r="D5956" s="579">
        <f>C_Interés_Equipo</f>
        <v>0</v>
      </c>
      <c r="E5956" s="472"/>
      <c r="F5956" s="468">
        <f>IF(C5956="",0,D5950)</f>
        <v>0</v>
      </c>
      <c r="G5956" s="426">
        <f t="shared" ref="G5956:G5964" si="634">IF(F5956=0,0,ROUND(E5956/F5956,2))</f>
        <v>0</v>
      </c>
    </row>
    <row r="5957" spans="1:7" ht="16.5" customHeight="1" x14ac:dyDescent="0.2">
      <c r="A5957" s="578" t="s">
        <v>1807</v>
      </c>
      <c r="B5957" s="418" t="str">
        <f t="shared" si="633"/>
        <v xml:space="preserve">Accesorios y repuestos para máquinas de uso especial                 </v>
      </c>
      <c r="C5957" s="428" t="s">
        <v>1721</v>
      </c>
      <c r="D5957" s="579">
        <f>C_Reparaciones_Repuestos_Equipos</f>
        <v>0</v>
      </c>
      <c r="E5957" s="472"/>
      <c r="F5957" s="468">
        <f>IF(C5957="",0,D5950)</f>
        <v>0</v>
      </c>
      <c r="G5957" s="426">
        <f t="shared" si="634"/>
        <v>0</v>
      </c>
    </row>
    <row r="5958" spans="1:7" ht="16.5" customHeight="1" x14ac:dyDescent="0.2">
      <c r="A5958" s="578" t="s">
        <v>1809</v>
      </c>
      <c r="B5958" s="418" t="str">
        <f t="shared" si="633"/>
        <v xml:space="preserve">Gas oil                                                                </v>
      </c>
      <c r="C5958" s="428" t="s">
        <v>982</v>
      </c>
      <c r="D5958" s="579">
        <f>C_Combustible_Equipos</f>
        <v>0</v>
      </c>
      <c r="E5958" s="472"/>
      <c r="F5958" s="468">
        <f>IF(C5958="",0,D5950)</f>
        <v>0</v>
      </c>
      <c r="G5958" s="426">
        <f t="shared" si="634"/>
        <v>0</v>
      </c>
    </row>
    <row r="5959" spans="1:7" ht="16.5" customHeight="1" x14ac:dyDescent="0.2">
      <c r="A5959" s="578" t="s">
        <v>1810</v>
      </c>
      <c r="B5959" s="418" t="str">
        <f t="shared" si="633"/>
        <v xml:space="preserve">Aceites lubricantes                                                    </v>
      </c>
      <c r="C5959" s="428" t="s">
        <v>1808</v>
      </c>
      <c r="D5959" s="579">
        <f>C_Lubricantes_Equipos</f>
        <v>0</v>
      </c>
      <c r="E5959" s="472"/>
      <c r="F5959" s="468">
        <f>IF(C5959="",0,D5950)</f>
        <v>0</v>
      </c>
      <c r="G5959" s="426">
        <f t="shared" si="634"/>
        <v>0</v>
      </c>
    </row>
    <row r="5960" spans="1:7" ht="16.5" customHeight="1" x14ac:dyDescent="0.2">
      <c r="A5960" s="578"/>
      <c r="B5960" s="418">
        <f t="shared" si="633"/>
        <v>0</v>
      </c>
      <c r="C5960" s="428"/>
      <c r="D5960" s="471"/>
      <c r="E5960" s="430"/>
      <c r="F5960" s="468">
        <f>IF(C5960="",0,D5950)</f>
        <v>0</v>
      </c>
      <c r="G5960" s="426">
        <f t="shared" si="634"/>
        <v>0</v>
      </c>
    </row>
    <row r="5961" spans="1:7" ht="16.5" customHeight="1" x14ac:dyDescent="0.2">
      <c r="A5961" s="578"/>
      <c r="B5961" s="418">
        <f t="shared" si="633"/>
        <v>0</v>
      </c>
      <c r="C5961" s="428"/>
      <c r="D5961" s="425"/>
      <c r="E5961" s="471"/>
      <c r="F5961" s="468">
        <f>IF(C5961="",0,D5950)</f>
        <v>0</v>
      </c>
      <c r="G5961" s="426">
        <f t="shared" si="634"/>
        <v>0</v>
      </c>
    </row>
    <row r="5962" spans="1:7" ht="16.5" customHeight="1" x14ac:dyDescent="0.2">
      <c r="A5962" s="578"/>
      <c r="B5962" s="418">
        <f t="shared" si="633"/>
        <v>0</v>
      </c>
      <c r="C5962" s="428"/>
      <c r="D5962" s="425"/>
      <c r="E5962" s="471"/>
      <c r="F5962" s="468">
        <f>IF(C5962="",0,D5950)</f>
        <v>0</v>
      </c>
      <c r="G5962" s="426">
        <f t="shared" si="634"/>
        <v>0</v>
      </c>
    </row>
    <row r="5963" spans="1:7" ht="16.5" customHeight="1" x14ac:dyDescent="0.2">
      <c r="A5963" s="578"/>
      <c r="B5963" s="418">
        <f t="shared" si="633"/>
        <v>0</v>
      </c>
      <c r="C5963" s="428"/>
      <c r="D5963" s="425"/>
      <c r="E5963" s="429"/>
      <c r="F5963" s="468">
        <f>IF(C5963="",0,D5950)</f>
        <v>0</v>
      </c>
      <c r="G5963" s="426">
        <f t="shared" si="634"/>
        <v>0</v>
      </c>
    </row>
    <row r="5964" spans="1:7" ht="16.5" customHeight="1" x14ac:dyDescent="0.2">
      <c r="A5964" s="578"/>
      <c r="B5964" s="418">
        <f t="shared" si="633"/>
        <v>0</v>
      </c>
      <c r="C5964" s="424"/>
      <c r="D5964" s="425"/>
      <c r="E5964" s="429"/>
      <c r="F5964" s="468">
        <f>IF(C5964="",0,D5950)</f>
        <v>0</v>
      </c>
      <c r="G5964" s="426">
        <f t="shared" si="634"/>
        <v>0</v>
      </c>
    </row>
    <row r="5965" spans="1:7" ht="16.5" customHeight="1" x14ac:dyDescent="0.2">
      <c r="A5965" s="169"/>
      <c r="B5965" s="156"/>
      <c r="C5965" s="160"/>
      <c r="D5965" s="156"/>
      <c r="E5965" s="157"/>
      <c r="F5965" s="166" t="s">
        <v>35</v>
      </c>
      <c r="G5965" s="431">
        <f>SUBTOTAL(9,G5955:G5964)</f>
        <v>0</v>
      </c>
    </row>
    <row r="5966" spans="1:7" ht="16.5" customHeight="1" x14ac:dyDescent="0.2">
      <c r="A5966" s="165"/>
      <c r="B5966" s="160"/>
      <c r="C5966" s="167" t="s">
        <v>821</v>
      </c>
      <c r="D5966" s="156"/>
      <c r="E5966" s="157"/>
      <c r="F5966" s="158"/>
      <c r="G5966" s="168"/>
    </row>
    <row r="5967" spans="1:7" ht="16.5" customHeight="1" x14ac:dyDescent="0.2">
      <c r="A5967" s="603" t="s">
        <v>681</v>
      </c>
      <c r="B5967" s="604"/>
      <c r="C5967" s="605" t="s">
        <v>0</v>
      </c>
      <c r="D5967" s="607" t="s">
        <v>32</v>
      </c>
      <c r="E5967" s="607" t="s">
        <v>1715</v>
      </c>
      <c r="F5967" s="609" t="s">
        <v>1054</v>
      </c>
      <c r="G5967" s="611" t="s">
        <v>34</v>
      </c>
    </row>
    <row r="5968" spans="1:7" ht="16.5" customHeight="1" x14ac:dyDescent="0.2">
      <c r="A5968" s="163" t="s">
        <v>682</v>
      </c>
      <c r="B5968" s="164" t="s">
        <v>683</v>
      </c>
      <c r="C5968" s="606"/>
      <c r="D5968" s="608"/>
      <c r="E5968" s="608"/>
      <c r="F5968" s="610"/>
      <c r="G5968" s="612"/>
    </row>
    <row r="5969" spans="1:7" ht="16.5" customHeight="1" x14ac:dyDescent="0.2">
      <c r="A5969" s="423" t="s">
        <v>1822</v>
      </c>
      <c r="B5969" s="418" t="str">
        <f t="shared" ref="B5969:B5975" si="635">IF(A5969=0,0,VLOOKUP(A5969,Tabla_Indices,2,FALSE))</f>
        <v>Oficial Especializado</v>
      </c>
      <c r="C5969" s="427" t="s">
        <v>1723</v>
      </c>
      <c r="D5969" s="425"/>
      <c r="E5969" s="429"/>
      <c r="F5969" s="419">
        <f>D5950</f>
        <v>0</v>
      </c>
      <c r="G5969" s="432">
        <f>IF(F5969=0,0,ROUND(D5969*E5969/F5969,2))</f>
        <v>0</v>
      </c>
    </row>
    <row r="5970" spans="1:7" ht="16.5" customHeight="1" x14ac:dyDescent="0.2">
      <c r="A5970" s="423" t="s">
        <v>1823</v>
      </c>
      <c r="B5970" s="418" t="str">
        <f t="shared" si="635"/>
        <v xml:space="preserve">Oficial </v>
      </c>
      <c r="C5970" s="424" t="s">
        <v>1724</v>
      </c>
      <c r="D5970" s="425"/>
      <c r="E5970" s="429"/>
      <c r="F5970" s="419">
        <f>D5950</f>
        <v>0</v>
      </c>
      <c r="G5970" s="432">
        <f t="shared" ref="G5970:G5975" si="636">IF(F5970=0,0,ROUND(D5970*E5970/F5970,2))</f>
        <v>0</v>
      </c>
    </row>
    <row r="5971" spans="1:7" ht="16.5" customHeight="1" x14ac:dyDescent="0.2">
      <c r="A5971" s="423" t="s">
        <v>1824</v>
      </c>
      <c r="B5971" s="418" t="str">
        <f t="shared" si="635"/>
        <v>Ayudante</v>
      </c>
      <c r="C5971" s="424" t="s">
        <v>1725</v>
      </c>
      <c r="D5971" s="425"/>
      <c r="E5971" s="429"/>
      <c r="F5971" s="419">
        <f>D5950</f>
        <v>0</v>
      </c>
      <c r="G5971" s="432">
        <f t="shared" si="636"/>
        <v>0</v>
      </c>
    </row>
    <row r="5972" spans="1:7" ht="16.5" customHeight="1" x14ac:dyDescent="0.2">
      <c r="A5972" s="423" t="s">
        <v>1824</v>
      </c>
      <c r="B5972" s="418" t="str">
        <f t="shared" si="635"/>
        <v>Ayudante</v>
      </c>
      <c r="C5972" s="424" t="s">
        <v>825</v>
      </c>
      <c r="D5972" s="425"/>
      <c r="E5972" s="429"/>
      <c r="F5972" s="419">
        <f>D5950</f>
        <v>0</v>
      </c>
      <c r="G5972" s="432">
        <f t="shared" si="636"/>
        <v>0</v>
      </c>
    </row>
    <row r="5973" spans="1:7" ht="16.5" customHeight="1" x14ac:dyDescent="0.2">
      <c r="A5973" s="423"/>
      <c r="B5973" s="418">
        <f t="shared" si="635"/>
        <v>0</v>
      </c>
      <c r="C5973" s="424"/>
      <c r="D5973" s="425"/>
      <c r="E5973" s="429"/>
      <c r="F5973" s="419"/>
      <c r="G5973" s="432">
        <f t="shared" si="636"/>
        <v>0</v>
      </c>
    </row>
    <row r="5974" spans="1:7" ht="16.5" customHeight="1" x14ac:dyDescent="0.2">
      <c r="A5974" s="423" t="s">
        <v>1825</v>
      </c>
      <c r="B5974" s="418" t="str">
        <f t="shared" si="635"/>
        <v>Sereno</v>
      </c>
      <c r="C5974" s="424" t="s">
        <v>1726</v>
      </c>
      <c r="D5974" s="433"/>
      <c r="E5974" s="571"/>
      <c r="F5974" s="419">
        <f>D5950</f>
        <v>0</v>
      </c>
      <c r="G5974" s="432">
        <f t="shared" si="636"/>
        <v>0</v>
      </c>
    </row>
    <row r="5975" spans="1:7" ht="16.5" customHeight="1" x14ac:dyDescent="0.2">
      <c r="A5975" s="423"/>
      <c r="B5975" s="418">
        <f t="shared" si="635"/>
        <v>0</v>
      </c>
      <c r="C5975" s="418"/>
      <c r="D5975" s="469"/>
      <c r="E5975" s="419"/>
      <c r="F5975" s="419">
        <f>D5950</f>
        <v>0</v>
      </c>
      <c r="G5975" s="432">
        <f t="shared" si="636"/>
        <v>0</v>
      </c>
    </row>
    <row r="5976" spans="1:7" ht="16.5" customHeight="1" x14ac:dyDescent="0.2">
      <c r="A5976" s="169"/>
      <c r="B5976" s="156"/>
      <c r="C5976" s="160"/>
      <c r="D5976" s="156"/>
      <c r="E5976" s="157"/>
      <c r="F5976" s="166" t="s">
        <v>36</v>
      </c>
      <c r="G5976" s="434">
        <f>SUBTOTAL(9,G5969:G5975)</f>
        <v>0</v>
      </c>
    </row>
    <row r="5977" spans="1:7" ht="16.5" customHeight="1" x14ac:dyDescent="0.2">
      <c r="A5977" s="165"/>
      <c r="B5977" s="160"/>
      <c r="C5977" s="167" t="s">
        <v>1705</v>
      </c>
      <c r="D5977" s="156"/>
      <c r="E5977" s="157"/>
      <c r="F5977" s="158"/>
      <c r="G5977" s="168"/>
    </row>
    <row r="5978" spans="1:7" ht="16.5" customHeight="1" x14ac:dyDescent="0.2">
      <c r="A5978" s="603" t="s">
        <v>681</v>
      </c>
      <c r="B5978" s="604"/>
      <c r="C5978" s="605" t="s">
        <v>0</v>
      </c>
      <c r="D5978" s="605" t="s">
        <v>31</v>
      </c>
      <c r="E5978" s="607" t="s">
        <v>32</v>
      </c>
      <c r="F5978" s="609" t="s">
        <v>33</v>
      </c>
      <c r="G5978" s="611" t="s">
        <v>34</v>
      </c>
    </row>
    <row r="5979" spans="1:7" ht="16.5" customHeight="1" x14ac:dyDescent="0.2">
      <c r="A5979" s="163" t="s">
        <v>682</v>
      </c>
      <c r="B5979" s="164" t="s">
        <v>683</v>
      </c>
      <c r="C5979" s="606"/>
      <c r="D5979" s="606"/>
      <c r="E5979" s="608"/>
      <c r="F5979" s="610"/>
      <c r="G5979" s="612"/>
    </row>
    <row r="5980" spans="1:7" ht="16.5" customHeight="1" x14ac:dyDescent="0.2">
      <c r="A5980" s="423"/>
      <c r="B5980" s="418">
        <f t="shared" ref="B5980:B5990" si="637">IF(A5980=0,0,VLOOKUP(A5980,Tabla_Indices,2,FALSE))</f>
        <v>0</v>
      </c>
      <c r="C5980" s="424"/>
      <c r="D5980" s="425"/>
      <c r="E5980" s="429"/>
      <c r="F5980" s="430"/>
      <c r="G5980" s="432">
        <f>ROUND(E5980*F5980,2)</f>
        <v>0</v>
      </c>
    </row>
    <row r="5981" spans="1:7" ht="16.5" customHeight="1" x14ac:dyDescent="0.2">
      <c r="A5981" s="423"/>
      <c r="B5981" s="418">
        <f t="shared" si="637"/>
        <v>0</v>
      </c>
      <c r="C5981" s="424"/>
      <c r="D5981" s="425"/>
      <c r="E5981" s="429"/>
      <c r="F5981" s="430"/>
      <c r="G5981" s="432">
        <f t="shared" ref="G5981:G5990" si="638">ROUND(E5981*F5981,2)</f>
        <v>0</v>
      </c>
    </row>
    <row r="5982" spans="1:7" ht="16.5" customHeight="1" x14ac:dyDescent="0.2">
      <c r="A5982" s="423"/>
      <c r="B5982" s="418">
        <f t="shared" si="637"/>
        <v>0</v>
      </c>
      <c r="C5982" s="424"/>
      <c r="D5982" s="425"/>
      <c r="E5982" s="429"/>
      <c r="F5982" s="430"/>
      <c r="G5982" s="432">
        <f t="shared" si="638"/>
        <v>0</v>
      </c>
    </row>
    <row r="5983" spans="1:7" ht="16.5" customHeight="1" x14ac:dyDescent="0.2">
      <c r="A5983" s="423"/>
      <c r="B5983" s="418">
        <f t="shared" si="637"/>
        <v>0</v>
      </c>
      <c r="C5983" s="424"/>
      <c r="D5983" s="425"/>
      <c r="E5983" s="429"/>
      <c r="F5983" s="430"/>
      <c r="G5983" s="432">
        <f t="shared" si="638"/>
        <v>0</v>
      </c>
    </row>
    <row r="5984" spans="1:7" ht="16.5" customHeight="1" x14ac:dyDescent="0.2">
      <c r="A5984" s="423"/>
      <c r="B5984" s="418">
        <f t="shared" si="637"/>
        <v>0</v>
      </c>
      <c r="C5984" s="424"/>
      <c r="D5984" s="425"/>
      <c r="E5984" s="429"/>
      <c r="F5984" s="430"/>
      <c r="G5984" s="432">
        <f t="shared" si="638"/>
        <v>0</v>
      </c>
    </row>
    <row r="5985" spans="1:7" ht="16.5" customHeight="1" x14ac:dyDescent="0.2">
      <c r="A5985" s="423"/>
      <c r="B5985" s="418">
        <f t="shared" si="637"/>
        <v>0</v>
      </c>
      <c r="C5985" s="424"/>
      <c r="D5985" s="425"/>
      <c r="E5985" s="435"/>
      <c r="F5985" s="430"/>
      <c r="G5985" s="432">
        <f t="shared" si="638"/>
        <v>0</v>
      </c>
    </row>
    <row r="5986" spans="1:7" ht="16.5" customHeight="1" x14ac:dyDescent="0.2">
      <c r="A5986" s="423"/>
      <c r="B5986" s="418">
        <f t="shared" si="637"/>
        <v>0</v>
      </c>
      <c r="C5986" s="424"/>
      <c r="D5986" s="425"/>
      <c r="E5986" s="429"/>
      <c r="F5986" s="430"/>
      <c r="G5986" s="432">
        <f t="shared" si="638"/>
        <v>0</v>
      </c>
    </row>
    <row r="5987" spans="1:7" ht="16.5" customHeight="1" x14ac:dyDescent="0.2">
      <c r="A5987" s="423"/>
      <c r="B5987" s="418">
        <f t="shared" si="637"/>
        <v>0</v>
      </c>
      <c r="C5987" s="424"/>
      <c r="D5987" s="425"/>
      <c r="E5987" s="429"/>
      <c r="F5987" s="430"/>
      <c r="G5987" s="432">
        <f t="shared" si="638"/>
        <v>0</v>
      </c>
    </row>
    <row r="5988" spans="1:7" ht="16.5" customHeight="1" x14ac:dyDescent="0.2">
      <c r="A5988" s="423"/>
      <c r="B5988" s="418">
        <f t="shared" si="637"/>
        <v>0</v>
      </c>
      <c r="C5988" s="424"/>
      <c r="D5988" s="425"/>
      <c r="E5988" s="429"/>
      <c r="F5988" s="430"/>
      <c r="G5988" s="432">
        <f t="shared" si="638"/>
        <v>0</v>
      </c>
    </row>
    <row r="5989" spans="1:7" ht="16.5" customHeight="1" x14ac:dyDescent="0.2">
      <c r="A5989" s="423"/>
      <c r="B5989" s="418">
        <f t="shared" si="637"/>
        <v>0</v>
      </c>
      <c r="C5989" s="424"/>
      <c r="D5989" s="425"/>
      <c r="E5989" s="429"/>
      <c r="F5989" s="430"/>
      <c r="G5989" s="432">
        <f t="shared" si="638"/>
        <v>0</v>
      </c>
    </row>
    <row r="5990" spans="1:7" ht="16.5" customHeight="1" x14ac:dyDescent="0.2">
      <c r="A5990" s="423"/>
      <c r="B5990" s="418">
        <f t="shared" si="637"/>
        <v>0</v>
      </c>
      <c r="C5990" s="424"/>
      <c r="D5990" s="425"/>
      <c r="E5990" s="429"/>
      <c r="F5990" s="430"/>
      <c r="G5990" s="432">
        <f t="shared" si="638"/>
        <v>0</v>
      </c>
    </row>
    <row r="5991" spans="1:7" ht="16.5" customHeight="1" x14ac:dyDescent="0.2">
      <c r="A5991" s="165"/>
      <c r="B5991" s="160"/>
      <c r="C5991" s="160"/>
      <c r="D5991" s="156"/>
      <c r="E5991" s="157"/>
      <c r="F5991" s="166" t="s">
        <v>37</v>
      </c>
      <c r="G5991" s="436">
        <f>SUBTOTAL(9,G5980:G5990)</f>
        <v>0</v>
      </c>
    </row>
    <row r="5992" spans="1:7" ht="16.5" customHeight="1" x14ac:dyDescent="0.2">
      <c r="A5992" s="165"/>
      <c r="B5992" s="160"/>
      <c r="C5992" s="167" t="s">
        <v>1706</v>
      </c>
      <c r="D5992" s="156"/>
      <c r="E5992" s="157"/>
      <c r="F5992" s="158"/>
      <c r="G5992" s="168"/>
    </row>
    <row r="5993" spans="1:7" ht="16.5" customHeight="1" x14ac:dyDescent="0.2">
      <c r="A5993" s="603" t="s">
        <v>681</v>
      </c>
      <c r="B5993" s="604"/>
      <c r="C5993" s="605" t="s">
        <v>0</v>
      </c>
      <c r="D5993" s="605" t="s">
        <v>31</v>
      </c>
      <c r="E5993" s="607" t="s">
        <v>32</v>
      </c>
      <c r="F5993" s="609" t="s">
        <v>33</v>
      </c>
      <c r="G5993" s="611" t="s">
        <v>34</v>
      </c>
    </row>
    <row r="5994" spans="1:7" ht="16.5" customHeight="1" x14ac:dyDescent="0.2">
      <c r="A5994" s="163" t="s">
        <v>682</v>
      </c>
      <c r="B5994" s="164" t="s">
        <v>683</v>
      </c>
      <c r="C5994" s="606"/>
      <c r="D5994" s="606"/>
      <c r="E5994" s="608"/>
      <c r="F5994" s="610"/>
      <c r="G5994" s="612"/>
    </row>
    <row r="5995" spans="1:7" ht="16.5" customHeight="1" x14ac:dyDescent="0.2">
      <c r="A5995" s="423"/>
      <c r="B5995" s="418">
        <f>IF(A5995=0,0,VLOOKUP(A5995,Tabla_Indices,2,FALSE))</f>
        <v>0</v>
      </c>
      <c r="C5995" s="424"/>
      <c r="D5995" s="425"/>
      <c r="E5995" s="429"/>
      <c r="F5995" s="430"/>
      <c r="G5995" s="432">
        <f>ROUND(E5995*F5995,2)</f>
        <v>0</v>
      </c>
    </row>
    <row r="5996" spans="1:7" ht="16.5" customHeight="1" x14ac:dyDescent="0.2">
      <c r="A5996" s="423"/>
      <c r="B5996" s="418">
        <f>IF(A5996=0,0,VLOOKUP(A5996,Tabla_Indices,2,FALSE))</f>
        <v>0</v>
      </c>
      <c r="C5996" s="424"/>
      <c r="D5996" s="425"/>
      <c r="E5996" s="435"/>
      <c r="F5996" s="430"/>
      <c r="G5996" s="432">
        <f t="shared" ref="G5996" si="639">ROUND(E5996*F5996,2)</f>
        <v>0</v>
      </c>
    </row>
    <row r="5997" spans="1:7" ht="16.5" customHeight="1" x14ac:dyDescent="0.2">
      <c r="A5997" s="165"/>
      <c r="B5997" s="160"/>
      <c r="C5997" s="160"/>
      <c r="D5997" s="156"/>
      <c r="E5997" s="157"/>
      <c r="F5997" s="166" t="s">
        <v>1707</v>
      </c>
      <c r="G5997" s="436">
        <f>SUBTOTAL(9,G5995:G5996)</f>
        <v>0</v>
      </c>
    </row>
    <row r="5998" spans="1:7" ht="16.5" customHeight="1" thickBot="1" x14ac:dyDescent="0.25">
      <c r="A5998" s="170"/>
      <c r="B5998" s="171"/>
      <c r="C5998" s="172"/>
      <c r="D5998" s="171"/>
      <c r="E5998" s="173"/>
      <c r="F5998" s="174"/>
      <c r="G5998" s="175"/>
    </row>
    <row r="5999" spans="1:7" ht="16.5" customHeight="1" thickBot="1" x14ac:dyDescent="0.25">
      <c r="A5999" s="202">
        <f>B5932</f>
        <v>80</v>
      </c>
      <c r="B5999" s="201">
        <f>C5932</f>
        <v>0</v>
      </c>
      <c r="C5999" s="225"/>
      <c r="D5999" s="225" t="s">
        <v>38</v>
      </c>
      <c r="E5999" s="226"/>
      <c r="F5999" s="437" t="str">
        <f>CONCATENATE("$/",G5932)</f>
        <v>$/0</v>
      </c>
      <c r="G5999" s="438">
        <f>SUBTOTAL(9,G5955:G5998)</f>
        <v>0</v>
      </c>
    </row>
    <row r="6000" spans="1:7" ht="16.5" customHeight="1" thickTop="1" thickBot="1" x14ac:dyDescent="0.25"/>
    <row r="6001" spans="1:7" ht="16.5" customHeight="1" thickTop="1" x14ac:dyDescent="0.2">
      <c r="A6001" s="613" t="s">
        <v>40</v>
      </c>
      <c r="B6001" s="614"/>
      <c r="C6001" s="614"/>
      <c r="D6001" s="614"/>
      <c r="E6001" s="614"/>
      <c r="F6001" s="614"/>
      <c r="G6001" s="615"/>
    </row>
    <row r="6002" spans="1:7" ht="16.5" customHeight="1" x14ac:dyDescent="0.2">
      <c r="A6002" s="146" t="s">
        <v>819</v>
      </c>
      <c r="B6002" s="147" t="str">
        <f>Comitente</f>
        <v>DIRECCIÓN PROVINCIAL DE VIALIDAD</v>
      </c>
      <c r="C6002" s="148"/>
      <c r="D6002" s="223"/>
      <c r="E6002" s="223"/>
      <c r="F6002" s="150"/>
      <c r="G6002" s="151"/>
    </row>
    <row r="6003" spans="1:7" ht="16.5" customHeight="1" x14ac:dyDescent="0.2">
      <c r="A6003" s="146" t="s">
        <v>820</v>
      </c>
      <c r="B6003" s="147">
        <f>Contratista</f>
        <v>0</v>
      </c>
      <c r="C6003" s="152"/>
      <c r="D6003" s="152"/>
      <c r="E6003" s="152"/>
      <c r="F6003" s="147"/>
      <c r="G6003" s="153"/>
    </row>
    <row r="6004" spans="1:7" ht="16.5" customHeight="1" x14ac:dyDescent="0.2">
      <c r="A6004" s="146" t="s">
        <v>28</v>
      </c>
      <c r="B6004" s="147">
        <f>Obra</f>
        <v>0</v>
      </c>
      <c r="C6004" s="152"/>
      <c r="D6004" s="152"/>
      <c r="E6004" s="152"/>
      <c r="F6004" s="147" t="s">
        <v>41</v>
      </c>
      <c r="G6004" s="153">
        <f>Fecha_Base</f>
        <v>0</v>
      </c>
    </row>
    <row r="6005" spans="1:7" ht="16.5" customHeight="1" x14ac:dyDescent="0.2">
      <c r="A6005" s="154" t="s">
        <v>818</v>
      </c>
      <c r="B6005" s="155">
        <f>Ubicación</f>
        <v>0</v>
      </c>
      <c r="C6005" s="155"/>
      <c r="D6005" s="156"/>
      <c r="E6005" s="157"/>
      <c r="F6005" s="158"/>
      <c r="G6005" s="159"/>
    </row>
    <row r="6006" spans="1:7" ht="16.5" customHeight="1" x14ac:dyDescent="0.2">
      <c r="A6006" s="154" t="s">
        <v>42</v>
      </c>
      <c r="B6006" s="470"/>
      <c r="C6006" s="160" t="str">
        <f>IF(B6006="","",VLOOKUP(B6006,Tabla_CyP,2,FALSE))</f>
        <v/>
      </c>
      <c r="E6006" s="157"/>
      <c r="F6006" s="158"/>
      <c r="G6006" s="159"/>
    </row>
    <row r="6007" spans="1:7" ht="16.5" customHeight="1" x14ac:dyDescent="0.2">
      <c r="A6007" s="154" t="s">
        <v>29</v>
      </c>
      <c r="B6007" s="570">
        <v>81</v>
      </c>
      <c r="C6007" s="160">
        <f>IF(B6007=0,"",VLOOKUP(B6007,Tabla_CyP,2,FALSE))</f>
        <v>0</v>
      </c>
      <c r="D6007" s="156"/>
      <c r="E6007" s="157"/>
      <c r="F6007" s="155" t="s">
        <v>30</v>
      </c>
      <c r="G6007" s="161">
        <f>IF(B6007=0,"",VLOOKUP(B6007,Tabla_CyP,4,FALSE))</f>
        <v>0</v>
      </c>
    </row>
    <row r="6008" spans="1:7" ht="16.5" customHeight="1" x14ac:dyDescent="0.2">
      <c r="A6008" s="154"/>
      <c r="B6008" s="155"/>
      <c r="C6008" s="160"/>
      <c r="D6008" s="156"/>
      <c r="E6008" s="157"/>
      <c r="F6008" s="160"/>
      <c r="G6008" s="162"/>
    </row>
    <row r="6009" spans="1:7" ht="16.5" customHeight="1" x14ac:dyDescent="0.2">
      <c r="A6009" s="412"/>
      <c r="B6009" s="149"/>
      <c r="C6009" s="413" t="s">
        <v>1695</v>
      </c>
      <c r="D6009" s="149"/>
      <c r="E6009" s="149"/>
      <c r="F6009" s="149"/>
      <c r="G6009" s="414"/>
    </row>
    <row r="6010" spans="1:7" ht="16.5" customHeight="1" x14ac:dyDescent="0.2">
      <c r="A6010" s="154"/>
      <c r="B6010" s="215"/>
      <c r="C6010" s="160"/>
      <c r="D6010" s="156"/>
      <c r="E6010" s="157"/>
      <c r="F6010" s="155"/>
      <c r="G6010" s="161"/>
    </row>
    <row r="6011" spans="1:7" ht="16.5" customHeight="1" x14ac:dyDescent="0.2">
      <c r="A6011" s="154"/>
      <c r="B6011" s="215"/>
      <c r="C6011" s="415" t="s">
        <v>1696</v>
      </c>
      <c r="D6011" s="416" t="s">
        <v>32</v>
      </c>
      <c r="E6011" s="416" t="s">
        <v>1697</v>
      </c>
      <c r="F6011" s="416" t="s">
        <v>1698</v>
      </c>
      <c r="G6011" s="417" t="s">
        <v>1699</v>
      </c>
    </row>
    <row r="6012" spans="1:7" ht="16.5" customHeight="1" x14ac:dyDescent="0.2">
      <c r="A6012" s="154"/>
      <c r="B6012" s="215"/>
      <c r="C6012" s="424"/>
      <c r="D6012" s="429"/>
      <c r="E6012" s="467"/>
      <c r="F6012" s="430"/>
      <c r="G6012" s="420">
        <f>ROUND(D6012*F6012,2)</f>
        <v>0</v>
      </c>
    </row>
    <row r="6013" spans="1:7" ht="16.5" customHeight="1" x14ac:dyDescent="0.2">
      <c r="A6013" s="154"/>
      <c r="B6013" s="215"/>
      <c r="C6013" s="424"/>
      <c r="D6013" s="429"/>
      <c r="E6013" s="467"/>
      <c r="F6013" s="430"/>
      <c r="G6013" s="420">
        <f>ROUND(D6013*F6013,2)</f>
        <v>0</v>
      </c>
    </row>
    <row r="6014" spans="1:7" ht="16.5" customHeight="1" x14ac:dyDescent="0.2">
      <c r="A6014" s="154"/>
      <c r="B6014" s="215"/>
      <c r="C6014" s="424"/>
      <c r="D6014" s="429"/>
      <c r="E6014" s="467"/>
      <c r="F6014" s="430"/>
      <c r="G6014" s="420">
        <f>ROUND(D6014*F6014,2)</f>
        <v>0</v>
      </c>
    </row>
    <row r="6015" spans="1:7" ht="16.5" customHeight="1" x14ac:dyDescent="0.2">
      <c r="A6015" s="154"/>
      <c r="B6015" s="215"/>
      <c r="C6015" s="424"/>
      <c r="D6015" s="429"/>
      <c r="E6015" s="467"/>
      <c r="F6015" s="430"/>
      <c r="G6015" s="420">
        <f>ROUND(D6015*F6015,2)</f>
        <v>0</v>
      </c>
    </row>
    <row r="6016" spans="1:7" ht="16.5" customHeight="1" x14ac:dyDescent="0.2">
      <c r="A6016" s="154"/>
      <c r="B6016" s="215"/>
      <c r="C6016" s="424"/>
      <c r="D6016" s="429"/>
      <c r="E6016" s="467"/>
      <c r="F6016" s="430"/>
      <c r="G6016" s="420">
        <f t="shared" ref="G6016:G6021" si="640">ROUND(D6016*F6016,2)</f>
        <v>0</v>
      </c>
    </row>
    <row r="6017" spans="1:7" ht="16.5" customHeight="1" x14ac:dyDescent="0.2">
      <c r="A6017" s="154"/>
      <c r="B6017" s="215"/>
      <c r="C6017" s="424"/>
      <c r="D6017" s="429"/>
      <c r="E6017" s="467"/>
      <c r="F6017" s="430"/>
      <c r="G6017" s="420">
        <f t="shared" si="640"/>
        <v>0</v>
      </c>
    </row>
    <row r="6018" spans="1:7" ht="16.5" customHeight="1" x14ac:dyDescent="0.2">
      <c r="A6018" s="154"/>
      <c r="B6018" s="215"/>
      <c r="C6018" s="424"/>
      <c r="D6018" s="429"/>
      <c r="E6018" s="467"/>
      <c r="F6018" s="430"/>
      <c r="G6018" s="420">
        <f t="shared" si="640"/>
        <v>0</v>
      </c>
    </row>
    <row r="6019" spans="1:7" ht="16.5" customHeight="1" x14ac:dyDescent="0.2">
      <c r="A6019" s="154"/>
      <c r="B6019" s="215"/>
      <c r="C6019" s="424"/>
      <c r="D6019" s="429"/>
      <c r="E6019" s="467"/>
      <c r="F6019" s="430"/>
      <c r="G6019" s="420">
        <f t="shared" si="640"/>
        <v>0</v>
      </c>
    </row>
    <row r="6020" spans="1:7" ht="16.5" customHeight="1" x14ac:dyDescent="0.2">
      <c r="A6020" s="154"/>
      <c r="B6020" s="215"/>
      <c r="C6020" s="424"/>
      <c r="D6020" s="429"/>
      <c r="E6020" s="467"/>
      <c r="F6020" s="430"/>
      <c r="G6020" s="420">
        <f t="shared" si="640"/>
        <v>0</v>
      </c>
    </row>
    <row r="6021" spans="1:7" ht="16.5" customHeight="1" x14ac:dyDescent="0.2">
      <c r="A6021" s="154"/>
      <c r="B6021" s="215"/>
      <c r="C6021" s="424"/>
      <c r="D6021" s="429"/>
      <c r="E6021" s="467"/>
      <c r="F6021" s="430"/>
      <c r="G6021" s="420">
        <f t="shared" si="640"/>
        <v>0</v>
      </c>
    </row>
    <row r="6022" spans="1:7" ht="16.5" customHeight="1" thickBot="1" x14ac:dyDescent="0.25">
      <c r="A6022" s="154"/>
      <c r="B6022" s="215"/>
      <c r="C6022" s="160"/>
      <c r="E6022" s="222"/>
      <c r="F6022" s="155"/>
      <c r="G6022" s="161"/>
    </row>
    <row r="6023" spans="1:7" ht="16.5" customHeight="1" thickBot="1" x14ac:dyDescent="0.25">
      <c r="A6023" s="154"/>
      <c r="C6023" s="421" t="s">
        <v>1700</v>
      </c>
      <c r="E6023" s="222">
        <f>SUMPRODUCT(D6012:D6021,E6012:E6021)</f>
        <v>0</v>
      </c>
      <c r="F6023" s="155" t="s">
        <v>1701</v>
      </c>
      <c r="G6023" s="422">
        <f>SUM(G6012:G6021)</f>
        <v>0</v>
      </c>
    </row>
    <row r="6024" spans="1:7" ht="16.5" customHeight="1" x14ac:dyDescent="0.2">
      <c r="A6024" s="154"/>
      <c r="B6024" s="215"/>
      <c r="C6024" s="421"/>
      <c r="D6024" s="222"/>
      <c r="E6024" s="157"/>
      <c r="F6024" s="155"/>
      <c r="G6024" s="224"/>
    </row>
    <row r="6025" spans="1:7" ht="16.5" customHeight="1" x14ac:dyDescent="0.2">
      <c r="A6025" s="154"/>
      <c r="B6025" s="215"/>
      <c r="C6025" s="155" t="s">
        <v>1702</v>
      </c>
      <c r="D6025" s="425"/>
      <c r="E6025" s="559" t="str">
        <f>CONCATENATE(G6007,"/día")</f>
        <v>0/día</v>
      </c>
      <c r="F6025" s="155"/>
      <c r="G6025" s="161"/>
    </row>
    <row r="6026" spans="1:7" ht="16.5" customHeight="1" x14ac:dyDescent="0.2">
      <c r="A6026" s="154"/>
      <c r="B6026" s="215"/>
      <c r="C6026" s="160"/>
      <c r="D6026" s="156"/>
      <c r="E6026" s="157"/>
      <c r="F6026" s="155"/>
      <c r="G6026" s="161"/>
    </row>
    <row r="6027" spans="1:7" ht="16.5" customHeight="1" x14ac:dyDescent="0.2">
      <c r="A6027" s="603" t="s">
        <v>681</v>
      </c>
      <c r="B6027" s="604"/>
      <c r="C6027" s="605" t="s">
        <v>0</v>
      </c>
      <c r="D6027" s="607" t="s">
        <v>1703</v>
      </c>
      <c r="E6027" s="607" t="s">
        <v>1715</v>
      </c>
      <c r="F6027" s="609" t="s">
        <v>1054</v>
      </c>
      <c r="G6027" s="611" t="s">
        <v>34</v>
      </c>
    </row>
    <row r="6028" spans="1:7" ht="16.5" customHeight="1" x14ac:dyDescent="0.2">
      <c r="A6028" s="163" t="s">
        <v>682</v>
      </c>
      <c r="B6028" s="164" t="s">
        <v>683</v>
      </c>
      <c r="C6028" s="606"/>
      <c r="D6028" s="608"/>
      <c r="E6028" s="608"/>
      <c r="F6028" s="610"/>
      <c r="G6028" s="612"/>
    </row>
    <row r="6029" spans="1:7" ht="16.5" customHeight="1" x14ac:dyDescent="0.2">
      <c r="A6029" s="165"/>
      <c r="B6029" s="160"/>
      <c r="C6029" s="167" t="s">
        <v>1704</v>
      </c>
      <c r="D6029" s="157"/>
      <c r="E6029" s="157"/>
      <c r="F6029" s="160"/>
      <c r="G6029" s="168"/>
    </row>
    <row r="6030" spans="1:7" ht="16.5" customHeight="1" x14ac:dyDescent="0.2">
      <c r="A6030" s="578" t="s">
        <v>1806</v>
      </c>
      <c r="B6030" s="418" t="str">
        <f t="shared" ref="B6030:B6039" si="641">IF(A6030=0,0,VLOOKUP(A6030,Tabla_Indices,2,FALSE))</f>
        <v>Equipo - Amortización de equipo</v>
      </c>
      <c r="C6030" s="424" t="s">
        <v>1821</v>
      </c>
      <c r="D6030" s="579">
        <f>C_Amortización_Equipo</f>
        <v>0</v>
      </c>
      <c r="E6030" s="472"/>
      <c r="F6030" s="468">
        <f>IF(C6030="",0,D6025)</f>
        <v>0</v>
      </c>
      <c r="G6030" s="426">
        <f>IF(F6030=0,0,ROUND(E6030/F6030,2))</f>
        <v>0</v>
      </c>
    </row>
    <row r="6031" spans="1:7" ht="16.5" customHeight="1" x14ac:dyDescent="0.2">
      <c r="A6031" s="578" t="s">
        <v>1806</v>
      </c>
      <c r="B6031" s="418" t="str">
        <f t="shared" si="641"/>
        <v>Equipo - Amortización de equipo</v>
      </c>
      <c r="C6031" s="424" t="s">
        <v>1811</v>
      </c>
      <c r="D6031" s="579">
        <f>C_Interés_Equipo</f>
        <v>0</v>
      </c>
      <c r="E6031" s="472"/>
      <c r="F6031" s="468">
        <f>IF(C6031="",0,D6025)</f>
        <v>0</v>
      </c>
      <c r="G6031" s="426">
        <f t="shared" ref="G6031:G6039" si="642">IF(F6031=0,0,ROUND(E6031/F6031,2))</f>
        <v>0</v>
      </c>
    </row>
    <row r="6032" spans="1:7" ht="16.5" customHeight="1" x14ac:dyDescent="0.2">
      <c r="A6032" s="578" t="s">
        <v>1807</v>
      </c>
      <c r="B6032" s="418" t="str">
        <f t="shared" si="641"/>
        <v xml:space="preserve">Accesorios y repuestos para máquinas de uso especial                 </v>
      </c>
      <c r="C6032" s="428" t="s">
        <v>1721</v>
      </c>
      <c r="D6032" s="579">
        <f>C_Reparaciones_Repuestos_Equipos</f>
        <v>0</v>
      </c>
      <c r="E6032" s="472"/>
      <c r="F6032" s="468">
        <f>IF(C6032="",0,D6025)</f>
        <v>0</v>
      </c>
      <c r="G6032" s="426">
        <f t="shared" si="642"/>
        <v>0</v>
      </c>
    </row>
    <row r="6033" spans="1:7" ht="16.5" customHeight="1" x14ac:dyDescent="0.2">
      <c r="A6033" s="578" t="s">
        <v>1809</v>
      </c>
      <c r="B6033" s="418" t="str">
        <f t="shared" si="641"/>
        <v xml:space="preserve">Gas oil                                                                </v>
      </c>
      <c r="C6033" s="428" t="s">
        <v>982</v>
      </c>
      <c r="D6033" s="579">
        <f>C_Combustible_Equipos</f>
        <v>0</v>
      </c>
      <c r="E6033" s="472"/>
      <c r="F6033" s="468">
        <f>IF(C6033="",0,D6025)</f>
        <v>0</v>
      </c>
      <c r="G6033" s="426">
        <f t="shared" si="642"/>
        <v>0</v>
      </c>
    </row>
    <row r="6034" spans="1:7" ht="16.5" customHeight="1" x14ac:dyDescent="0.2">
      <c r="A6034" s="578" t="s">
        <v>1810</v>
      </c>
      <c r="B6034" s="418" t="str">
        <f t="shared" si="641"/>
        <v xml:space="preserve">Aceites lubricantes                                                    </v>
      </c>
      <c r="C6034" s="428" t="s">
        <v>1808</v>
      </c>
      <c r="D6034" s="579">
        <f>C_Lubricantes_Equipos</f>
        <v>0</v>
      </c>
      <c r="E6034" s="472"/>
      <c r="F6034" s="468">
        <f>IF(C6034="",0,D6025)</f>
        <v>0</v>
      </c>
      <c r="G6034" s="426">
        <f t="shared" si="642"/>
        <v>0</v>
      </c>
    </row>
    <row r="6035" spans="1:7" ht="16.5" customHeight="1" x14ac:dyDescent="0.2">
      <c r="A6035" s="578"/>
      <c r="B6035" s="418">
        <f t="shared" si="641"/>
        <v>0</v>
      </c>
      <c r="C6035" s="428"/>
      <c r="D6035" s="471"/>
      <c r="E6035" s="430"/>
      <c r="F6035" s="468">
        <f>IF(C6035="",0,D6025)</f>
        <v>0</v>
      </c>
      <c r="G6035" s="426">
        <f t="shared" si="642"/>
        <v>0</v>
      </c>
    </row>
    <row r="6036" spans="1:7" ht="16.5" customHeight="1" x14ac:dyDescent="0.2">
      <c r="A6036" s="578"/>
      <c r="B6036" s="418">
        <f t="shared" si="641"/>
        <v>0</v>
      </c>
      <c r="C6036" s="428"/>
      <c r="D6036" s="425"/>
      <c r="E6036" s="471"/>
      <c r="F6036" s="468">
        <f>IF(C6036="",0,D6025)</f>
        <v>0</v>
      </c>
      <c r="G6036" s="426">
        <f t="shared" si="642"/>
        <v>0</v>
      </c>
    </row>
    <row r="6037" spans="1:7" ht="16.5" customHeight="1" x14ac:dyDescent="0.2">
      <c r="A6037" s="578"/>
      <c r="B6037" s="418">
        <f t="shared" si="641"/>
        <v>0</v>
      </c>
      <c r="C6037" s="428"/>
      <c r="D6037" s="425"/>
      <c r="E6037" s="471"/>
      <c r="F6037" s="468">
        <f>IF(C6037="",0,D6025)</f>
        <v>0</v>
      </c>
      <c r="G6037" s="426">
        <f t="shared" si="642"/>
        <v>0</v>
      </c>
    </row>
    <row r="6038" spans="1:7" ht="16.5" customHeight="1" x14ac:dyDescent="0.2">
      <c r="A6038" s="578"/>
      <c r="B6038" s="418">
        <f t="shared" si="641"/>
        <v>0</v>
      </c>
      <c r="C6038" s="428"/>
      <c r="D6038" s="425"/>
      <c r="E6038" s="429"/>
      <c r="F6038" s="468">
        <f>IF(C6038="",0,D6025)</f>
        <v>0</v>
      </c>
      <c r="G6038" s="426">
        <f t="shared" si="642"/>
        <v>0</v>
      </c>
    </row>
    <row r="6039" spans="1:7" ht="16.5" customHeight="1" x14ac:dyDescent="0.2">
      <c r="A6039" s="578"/>
      <c r="B6039" s="418">
        <f t="shared" si="641"/>
        <v>0</v>
      </c>
      <c r="C6039" s="424"/>
      <c r="D6039" s="425"/>
      <c r="E6039" s="429"/>
      <c r="F6039" s="468">
        <f>IF(C6039="",0,D6025)</f>
        <v>0</v>
      </c>
      <c r="G6039" s="426">
        <f t="shared" si="642"/>
        <v>0</v>
      </c>
    </row>
    <row r="6040" spans="1:7" ht="16.5" customHeight="1" x14ac:dyDescent="0.2">
      <c r="A6040" s="169"/>
      <c r="B6040" s="156"/>
      <c r="C6040" s="160"/>
      <c r="D6040" s="156"/>
      <c r="E6040" s="157"/>
      <c r="F6040" s="166" t="s">
        <v>35</v>
      </c>
      <c r="G6040" s="431">
        <f>SUBTOTAL(9,G6030:G6039)</f>
        <v>0</v>
      </c>
    </row>
    <row r="6041" spans="1:7" ht="16.5" customHeight="1" x14ac:dyDescent="0.2">
      <c r="A6041" s="165"/>
      <c r="B6041" s="160"/>
      <c r="C6041" s="167" t="s">
        <v>821</v>
      </c>
      <c r="D6041" s="156"/>
      <c r="E6041" s="157"/>
      <c r="F6041" s="158"/>
      <c r="G6041" s="168"/>
    </row>
    <row r="6042" spans="1:7" ht="16.5" customHeight="1" x14ac:dyDescent="0.2">
      <c r="A6042" s="603" t="s">
        <v>681</v>
      </c>
      <c r="B6042" s="604"/>
      <c r="C6042" s="605" t="s">
        <v>0</v>
      </c>
      <c r="D6042" s="607" t="s">
        <v>32</v>
      </c>
      <c r="E6042" s="607" t="s">
        <v>1715</v>
      </c>
      <c r="F6042" s="609" t="s">
        <v>1054</v>
      </c>
      <c r="G6042" s="611" t="s">
        <v>34</v>
      </c>
    </row>
    <row r="6043" spans="1:7" ht="16.5" customHeight="1" x14ac:dyDescent="0.2">
      <c r="A6043" s="163" t="s">
        <v>682</v>
      </c>
      <c r="B6043" s="164" t="s">
        <v>683</v>
      </c>
      <c r="C6043" s="606"/>
      <c r="D6043" s="608"/>
      <c r="E6043" s="608"/>
      <c r="F6043" s="610"/>
      <c r="G6043" s="612"/>
    </row>
    <row r="6044" spans="1:7" ht="16.5" customHeight="1" x14ac:dyDescent="0.2">
      <c r="A6044" s="423" t="s">
        <v>1822</v>
      </c>
      <c r="B6044" s="418" t="str">
        <f t="shared" ref="B6044:B6050" si="643">IF(A6044=0,0,VLOOKUP(A6044,Tabla_Indices,2,FALSE))</f>
        <v>Oficial Especializado</v>
      </c>
      <c r="C6044" s="427" t="s">
        <v>1723</v>
      </c>
      <c r="D6044" s="425"/>
      <c r="E6044" s="429"/>
      <c r="F6044" s="419">
        <f>D6025</f>
        <v>0</v>
      </c>
      <c r="G6044" s="432">
        <f>IF(F6044=0,0,ROUND(D6044*E6044/F6044,2))</f>
        <v>0</v>
      </c>
    </row>
    <row r="6045" spans="1:7" ht="16.5" customHeight="1" x14ac:dyDescent="0.2">
      <c r="A6045" s="423" t="s">
        <v>1823</v>
      </c>
      <c r="B6045" s="418" t="str">
        <f t="shared" si="643"/>
        <v xml:space="preserve">Oficial </v>
      </c>
      <c r="C6045" s="424" t="s">
        <v>1724</v>
      </c>
      <c r="D6045" s="425"/>
      <c r="E6045" s="429"/>
      <c r="F6045" s="419">
        <f>D6025</f>
        <v>0</v>
      </c>
      <c r="G6045" s="432">
        <f t="shared" ref="G6045:G6050" si="644">IF(F6045=0,0,ROUND(D6045*E6045/F6045,2))</f>
        <v>0</v>
      </c>
    </row>
    <row r="6046" spans="1:7" ht="16.5" customHeight="1" x14ac:dyDescent="0.2">
      <c r="A6046" s="423" t="s">
        <v>1824</v>
      </c>
      <c r="B6046" s="418" t="str">
        <f t="shared" si="643"/>
        <v>Ayudante</v>
      </c>
      <c r="C6046" s="424" t="s">
        <v>1725</v>
      </c>
      <c r="D6046" s="425"/>
      <c r="E6046" s="429"/>
      <c r="F6046" s="419">
        <f>D6025</f>
        <v>0</v>
      </c>
      <c r="G6046" s="432">
        <f t="shared" si="644"/>
        <v>0</v>
      </c>
    </row>
    <row r="6047" spans="1:7" ht="16.5" customHeight="1" x14ac:dyDescent="0.2">
      <c r="A6047" s="423" t="s">
        <v>1824</v>
      </c>
      <c r="B6047" s="418" t="str">
        <f t="shared" si="643"/>
        <v>Ayudante</v>
      </c>
      <c r="C6047" s="424" t="s">
        <v>825</v>
      </c>
      <c r="D6047" s="425"/>
      <c r="E6047" s="429"/>
      <c r="F6047" s="419">
        <f>D6025</f>
        <v>0</v>
      </c>
      <c r="G6047" s="432">
        <f t="shared" si="644"/>
        <v>0</v>
      </c>
    </row>
    <row r="6048" spans="1:7" ht="16.5" customHeight="1" x14ac:dyDescent="0.2">
      <c r="A6048" s="423"/>
      <c r="B6048" s="418">
        <f t="shared" si="643"/>
        <v>0</v>
      </c>
      <c r="C6048" s="424"/>
      <c r="D6048" s="425"/>
      <c r="E6048" s="429"/>
      <c r="F6048" s="419"/>
      <c r="G6048" s="432">
        <f t="shared" si="644"/>
        <v>0</v>
      </c>
    </row>
    <row r="6049" spans="1:7" ht="16.5" customHeight="1" x14ac:dyDescent="0.2">
      <c r="A6049" s="423" t="s">
        <v>1825</v>
      </c>
      <c r="B6049" s="418" t="str">
        <f t="shared" si="643"/>
        <v>Sereno</v>
      </c>
      <c r="C6049" s="424" t="s">
        <v>1726</v>
      </c>
      <c r="D6049" s="433"/>
      <c r="E6049" s="571"/>
      <c r="F6049" s="419">
        <f>D6025</f>
        <v>0</v>
      </c>
      <c r="G6049" s="432">
        <f t="shared" si="644"/>
        <v>0</v>
      </c>
    </row>
    <row r="6050" spans="1:7" ht="16.5" customHeight="1" x14ac:dyDescent="0.2">
      <c r="A6050" s="423"/>
      <c r="B6050" s="418">
        <f t="shared" si="643"/>
        <v>0</v>
      </c>
      <c r="C6050" s="418"/>
      <c r="D6050" s="469"/>
      <c r="E6050" s="419"/>
      <c r="F6050" s="419">
        <f>D6025</f>
        <v>0</v>
      </c>
      <c r="G6050" s="432">
        <f t="shared" si="644"/>
        <v>0</v>
      </c>
    </row>
    <row r="6051" spans="1:7" ht="16.5" customHeight="1" x14ac:dyDescent="0.2">
      <c r="A6051" s="169"/>
      <c r="B6051" s="156"/>
      <c r="C6051" s="160"/>
      <c r="D6051" s="156"/>
      <c r="E6051" s="157"/>
      <c r="F6051" s="166" t="s">
        <v>36</v>
      </c>
      <c r="G6051" s="434">
        <f>SUBTOTAL(9,G6044:G6050)</f>
        <v>0</v>
      </c>
    </row>
    <row r="6052" spans="1:7" ht="16.5" customHeight="1" x14ac:dyDescent="0.2">
      <c r="A6052" s="165"/>
      <c r="B6052" s="160"/>
      <c r="C6052" s="167" t="s">
        <v>1705</v>
      </c>
      <c r="D6052" s="156"/>
      <c r="E6052" s="157"/>
      <c r="F6052" s="158"/>
      <c r="G6052" s="168"/>
    </row>
    <row r="6053" spans="1:7" ht="16.5" customHeight="1" x14ac:dyDescent="0.2">
      <c r="A6053" s="603" t="s">
        <v>681</v>
      </c>
      <c r="B6053" s="604"/>
      <c r="C6053" s="605" t="s">
        <v>0</v>
      </c>
      <c r="D6053" s="605" t="s">
        <v>31</v>
      </c>
      <c r="E6053" s="607" t="s">
        <v>32</v>
      </c>
      <c r="F6053" s="609" t="s">
        <v>33</v>
      </c>
      <c r="G6053" s="611" t="s">
        <v>34</v>
      </c>
    </row>
    <row r="6054" spans="1:7" ht="16.5" customHeight="1" x14ac:dyDescent="0.2">
      <c r="A6054" s="163" t="s">
        <v>682</v>
      </c>
      <c r="B6054" s="164" t="s">
        <v>683</v>
      </c>
      <c r="C6054" s="606"/>
      <c r="D6054" s="606"/>
      <c r="E6054" s="608"/>
      <c r="F6054" s="610"/>
      <c r="G6054" s="612"/>
    </row>
    <row r="6055" spans="1:7" ht="16.5" customHeight="1" x14ac:dyDescent="0.2">
      <c r="A6055" s="423"/>
      <c r="B6055" s="418">
        <f t="shared" ref="B6055:B6065" si="645">IF(A6055=0,0,VLOOKUP(A6055,Tabla_Indices,2,FALSE))</f>
        <v>0</v>
      </c>
      <c r="C6055" s="424"/>
      <c r="D6055" s="425"/>
      <c r="E6055" s="429"/>
      <c r="F6055" s="430"/>
      <c r="G6055" s="432">
        <f>ROUND(E6055*F6055,2)</f>
        <v>0</v>
      </c>
    </row>
    <row r="6056" spans="1:7" ht="16.5" customHeight="1" x14ac:dyDescent="0.2">
      <c r="A6056" s="423"/>
      <c r="B6056" s="418">
        <f t="shared" si="645"/>
        <v>0</v>
      </c>
      <c r="C6056" s="424"/>
      <c r="D6056" s="425"/>
      <c r="E6056" s="429"/>
      <c r="F6056" s="430"/>
      <c r="G6056" s="432">
        <f t="shared" ref="G6056:G6065" si="646">ROUND(E6056*F6056,2)</f>
        <v>0</v>
      </c>
    </row>
    <row r="6057" spans="1:7" ht="16.5" customHeight="1" x14ac:dyDescent="0.2">
      <c r="A6057" s="423"/>
      <c r="B6057" s="418">
        <f t="shared" si="645"/>
        <v>0</v>
      </c>
      <c r="C6057" s="424"/>
      <c r="D6057" s="425"/>
      <c r="E6057" s="429"/>
      <c r="F6057" s="430"/>
      <c r="G6057" s="432">
        <f t="shared" si="646"/>
        <v>0</v>
      </c>
    </row>
    <row r="6058" spans="1:7" ht="16.5" customHeight="1" x14ac:dyDescent="0.2">
      <c r="A6058" s="423"/>
      <c r="B6058" s="418">
        <f t="shared" si="645"/>
        <v>0</v>
      </c>
      <c r="C6058" s="424"/>
      <c r="D6058" s="425"/>
      <c r="E6058" s="429"/>
      <c r="F6058" s="430"/>
      <c r="G6058" s="432">
        <f t="shared" si="646"/>
        <v>0</v>
      </c>
    </row>
    <row r="6059" spans="1:7" ht="16.5" customHeight="1" x14ac:dyDescent="0.2">
      <c r="A6059" s="423"/>
      <c r="B6059" s="418">
        <f t="shared" si="645"/>
        <v>0</v>
      </c>
      <c r="C6059" s="424"/>
      <c r="D6059" s="425"/>
      <c r="E6059" s="429"/>
      <c r="F6059" s="430"/>
      <c r="G6059" s="432">
        <f t="shared" si="646"/>
        <v>0</v>
      </c>
    </row>
    <row r="6060" spans="1:7" ht="16.5" customHeight="1" x14ac:dyDescent="0.2">
      <c r="A6060" s="423"/>
      <c r="B6060" s="418">
        <f t="shared" si="645"/>
        <v>0</v>
      </c>
      <c r="C6060" s="424"/>
      <c r="D6060" s="425"/>
      <c r="E6060" s="435"/>
      <c r="F6060" s="430"/>
      <c r="G6060" s="432">
        <f t="shared" si="646"/>
        <v>0</v>
      </c>
    </row>
    <row r="6061" spans="1:7" ht="16.5" customHeight="1" x14ac:dyDescent="0.2">
      <c r="A6061" s="423"/>
      <c r="B6061" s="418">
        <f t="shared" si="645"/>
        <v>0</v>
      </c>
      <c r="C6061" s="424"/>
      <c r="D6061" s="425"/>
      <c r="E6061" s="429"/>
      <c r="F6061" s="430"/>
      <c r="G6061" s="432">
        <f t="shared" si="646"/>
        <v>0</v>
      </c>
    </row>
    <row r="6062" spans="1:7" ht="16.5" customHeight="1" x14ac:dyDescent="0.2">
      <c r="A6062" s="423"/>
      <c r="B6062" s="418">
        <f t="shared" si="645"/>
        <v>0</v>
      </c>
      <c r="C6062" s="424"/>
      <c r="D6062" s="425"/>
      <c r="E6062" s="429"/>
      <c r="F6062" s="430"/>
      <c r="G6062" s="432">
        <f t="shared" si="646"/>
        <v>0</v>
      </c>
    </row>
    <row r="6063" spans="1:7" ht="16.5" customHeight="1" x14ac:dyDescent="0.2">
      <c r="A6063" s="423"/>
      <c r="B6063" s="418">
        <f t="shared" si="645"/>
        <v>0</v>
      </c>
      <c r="C6063" s="424"/>
      <c r="D6063" s="425"/>
      <c r="E6063" s="429"/>
      <c r="F6063" s="430"/>
      <c r="G6063" s="432">
        <f t="shared" si="646"/>
        <v>0</v>
      </c>
    </row>
    <row r="6064" spans="1:7" ht="16.5" customHeight="1" x14ac:dyDescent="0.2">
      <c r="A6064" s="423"/>
      <c r="B6064" s="418">
        <f t="shared" si="645"/>
        <v>0</v>
      </c>
      <c r="C6064" s="424"/>
      <c r="D6064" s="425"/>
      <c r="E6064" s="429"/>
      <c r="F6064" s="430"/>
      <c r="G6064" s="432">
        <f t="shared" si="646"/>
        <v>0</v>
      </c>
    </row>
    <row r="6065" spans="1:7" ht="16.5" customHeight="1" x14ac:dyDescent="0.2">
      <c r="A6065" s="423"/>
      <c r="B6065" s="418">
        <f t="shared" si="645"/>
        <v>0</v>
      </c>
      <c r="C6065" s="424"/>
      <c r="D6065" s="425"/>
      <c r="E6065" s="429"/>
      <c r="F6065" s="430"/>
      <c r="G6065" s="432">
        <f t="shared" si="646"/>
        <v>0</v>
      </c>
    </row>
    <row r="6066" spans="1:7" ht="16.5" customHeight="1" x14ac:dyDescent="0.2">
      <c r="A6066" s="165"/>
      <c r="B6066" s="160"/>
      <c r="C6066" s="160"/>
      <c r="D6066" s="156"/>
      <c r="E6066" s="157"/>
      <c r="F6066" s="166" t="s">
        <v>37</v>
      </c>
      <c r="G6066" s="436">
        <f>SUBTOTAL(9,G6055:G6065)</f>
        <v>0</v>
      </c>
    </row>
    <row r="6067" spans="1:7" ht="16.5" customHeight="1" x14ac:dyDescent="0.2">
      <c r="A6067" s="165"/>
      <c r="B6067" s="160"/>
      <c r="C6067" s="167" t="s">
        <v>1706</v>
      </c>
      <c r="D6067" s="156"/>
      <c r="E6067" s="157"/>
      <c r="F6067" s="158"/>
      <c r="G6067" s="168"/>
    </row>
    <row r="6068" spans="1:7" ht="16.5" customHeight="1" x14ac:dyDescent="0.2">
      <c r="A6068" s="603" t="s">
        <v>681</v>
      </c>
      <c r="B6068" s="604"/>
      <c r="C6068" s="605" t="s">
        <v>0</v>
      </c>
      <c r="D6068" s="605" t="s">
        <v>31</v>
      </c>
      <c r="E6068" s="607" t="s">
        <v>32</v>
      </c>
      <c r="F6068" s="609" t="s">
        <v>33</v>
      </c>
      <c r="G6068" s="611" t="s">
        <v>34</v>
      </c>
    </row>
    <row r="6069" spans="1:7" ht="16.5" customHeight="1" x14ac:dyDescent="0.2">
      <c r="A6069" s="163" t="s">
        <v>682</v>
      </c>
      <c r="B6069" s="164" t="s">
        <v>683</v>
      </c>
      <c r="C6069" s="606"/>
      <c r="D6069" s="606"/>
      <c r="E6069" s="608"/>
      <c r="F6069" s="610"/>
      <c r="G6069" s="612"/>
    </row>
    <row r="6070" spans="1:7" ht="16.5" customHeight="1" x14ac:dyDescent="0.2">
      <c r="A6070" s="423"/>
      <c r="B6070" s="418">
        <f>IF(A6070=0,0,VLOOKUP(A6070,Tabla_Indices,2,FALSE))</f>
        <v>0</v>
      </c>
      <c r="C6070" s="424"/>
      <c r="D6070" s="425"/>
      <c r="E6070" s="429"/>
      <c r="F6070" s="430"/>
      <c r="G6070" s="432">
        <f>ROUND(E6070*F6070,2)</f>
        <v>0</v>
      </c>
    </row>
    <row r="6071" spans="1:7" ht="16.5" customHeight="1" x14ac:dyDescent="0.2">
      <c r="A6071" s="423"/>
      <c r="B6071" s="418">
        <f>IF(A6071=0,0,VLOOKUP(A6071,Tabla_Indices,2,FALSE))</f>
        <v>0</v>
      </c>
      <c r="C6071" s="424"/>
      <c r="D6071" s="425"/>
      <c r="E6071" s="435"/>
      <c r="F6071" s="430"/>
      <c r="G6071" s="432">
        <f t="shared" ref="G6071" si="647">ROUND(E6071*F6071,2)</f>
        <v>0</v>
      </c>
    </row>
    <row r="6072" spans="1:7" ht="16.5" customHeight="1" x14ac:dyDescent="0.2">
      <c r="A6072" s="165"/>
      <c r="B6072" s="160"/>
      <c r="C6072" s="160"/>
      <c r="D6072" s="156"/>
      <c r="E6072" s="157"/>
      <c r="F6072" s="166" t="s">
        <v>1707</v>
      </c>
      <c r="G6072" s="436">
        <f>SUBTOTAL(9,G6070:G6071)</f>
        <v>0</v>
      </c>
    </row>
    <row r="6073" spans="1:7" ht="16.5" customHeight="1" thickBot="1" x14ac:dyDescent="0.25">
      <c r="A6073" s="170"/>
      <c r="B6073" s="171"/>
      <c r="C6073" s="172"/>
      <c r="D6073" s="171"/>
      <c r="E6073" s="173"/>
      <c r="F6073" s="174"/>
      <c r="G6073" s="175"/>
    </row>
    <row r="6074" spans="1:7" ht="16.5" customHeight="1" thickBot="1" x14ac:dyDescent="0.25">
      <c r="A6074" s="202">
        <f>B6007</f>
        <v>81</v>
      </c>
      <c r="B6074" s="201">
        <f>C6007</f>
        <v>0</v>
      </c>
      <c r="C6074" s="225"/>
      <c r="D6074" s="225" t="s">
        <v>38</v>
      </c>
      <c r="E6074" s="226"/>
      <c r="F6074" s="437" t="str">
        <f>CONCATENATE("$/",G6007)</f>
        <v>$/0</v>
      </c>
      <c r="G6074" s="438">
        <f>SUBTOTAL(9,G6030:G6073)</f>
        <v>0</v>
      </c>
    </row>
    <row r="6075" spans="1:7" ht="16.5" customHeight="1" thickTop="1" thickBot="1" x14ac:dyDescent="0.25"/>
    <row r="6076" spans="1:7" ht="16.5" customHeight="1" thickTop="1" x14ac:dyDescent="0.2">
      <c r="A6076" s="613" t="s">
        <v>40</v>
      </c>
      <c r="B6076" s="614"/>
      <c r="C6076" s="614"/>
      <c r="D6076" s="614"/>
      <c r="E6076" s="614"/>
      <c r="F6076" s="614"/>
      <c r="G6076" s="615"/>
    </row>
    <row r="6077" spans="1:7" ht="16.5" customHeight="1" x14ac:dyDescent="0.2">
      <c r="A6077" s="146" t="s">
        <v>819</v>
      </c>
      <c r="B6077" s="147" t="str">
        <f>Comitente</f>
        <v>DIRECCIÓN PROVINCIAL DE VIALIDAD</v>
      </c>
      <c r="C6077" s="148"/>
      <c r="D6077" s="223"/>
      <c r="E6077" s="223"/>
      <c r="F6077" s="150"/>
      <c r="G6077" s="151"/>
    </row>
    <row r="6078" spans="1:7" ht="16.5" customHeight="1" x14ac:dyDescent="0.2">
      <c r="A6078" s="146" t="s">
        <v>820</v>
      </c>
      <c r="B6078" s="147">
        <f>Contratista</f>
        <v>0</v>
      </c>
      <c r="C6078" s="152"/>
      <c r="D6078" s="152"/>
      <c r="E6078" s="152"/>
      <c r="F6078" s="147"/>
      <c r="G6078" s="153"/>
    </row>
    <row r="6079" spans="1:7" ht="16.5" customHeight="1" x14ac:dyDescent="0.2">
      <c r="A6079" s="146" t="s">
        <v>28</v>
      </c>
      <c r="B6079" s="147">
        <f>Obra</f>
        <v>0</v>
      </c>
      <c r="C6079" s="152"/>
      <c r="D6079" s="152"/>
      <c r="E6079" s="152"/>
      <c r="F6079" s="147" t="s">
        <v>41</v>
      </c>
      <c r="G6079" s="153">
        <f>Fecha_Base</f>
        <v>0</v>
      </c>
    </row>
    <row r="6080" spans="1:7" ht="16.5" customHeight="1" x14ac:dyDescent="0.2">
      <c r="A6080" s="154" t="s">
        <v>818</v>
      </c>
      <c r="B6080" s="155">
        <f>Ubicación</f>
        <v>0</v>
      </c>
      <c r="C6080" s="155"/>
      <c r="D6080" s="156"/>
      <c r="E6080" s="157"/>
      <c r="F6080" s="158"/>
      <c r="G6080" s="159"/>
    </row>
    <row r="6081" spans="1:7" ht="16.5" customHeight="1" x14ac:dyDescent="0.2">
      <c r="A6081" s="154" t="s">
        <v>42</v>
      </c>
      <c r="B6081" s="470"/>
      <c r="C6081" s="160" t="str">
        <f>IF(B6081="","",VLOOKUP(B6081,Tabla_CyP,2,FALSE))</f>
        <v/>
      </c>
      <c r="E6081" s="157"/>
      <c r="F6081" s="158"/>
      <c r="G6081" s="159"/>
    </row>
    <row r="6082" spans="1:7" ht="16.5" customHeight="1" x14ac:dyDescent="0.2">
      <c r="A6082" s="154" t="s">
        <v>29</v>
      </c>
      <c r="B6082" s="570">
        <v>82</v>
      </c>
      <c r="C6082" s="160">
        <f>IF(B6082=0,"",VLOOKUP(B6082,Tabla_CyP,2,FALSE))</f>
        <v>0</v>
      </c>
      <c r="D6082" s="156"/>
      <c r="E6082" s="157"/>
      <c r="F6082" s="155" t="s">
        <v>30</v>
      </c>
      <c r="G6082" s="161">
        <f>IF(B6082=0,"",VLOOKUP(B6082,Tabla_CyP,4,FALSE))</f>
        <v>0</v>
      </c>
    </row>
    <row r="6083" spans="1:7" ht="16.5" customHeight="1" x14ac:dyDescent="0.2">
      <c r="A6083" s="154"/>
      <c r="B6083" s="155"/>
      <c r="C6083" s="160"/>
      <c r="D6083" s="156"/>
      <c r="E6083" s="157"/>
      <c r="F6083" s="160"/>
      <c r="G6083" s="162"/>
    </row>
    <row r="6084" spans="1:7" ht="16.5" customHeight="1" x14ac:dyDescent="0.2">
      <c r="A6084" s="412"/>
      <c r="B6084" s="149"/>
      <c r="C6084" s="413" t="s">
        <v>1695</v>
      </c>
      <c r="D6084" s="149"/>
      <c r="E6084" s="149"/>
      <c r="F6084" s="149"/>
      <c r="G6084" s="414"/>
    </row>
    <row r="6085" spans="1:7" ht="16.5" customHeight="1" x14ac:dyDescent="0.2">
      <c r="A6085" s="154"/>
      <c r="B6085" s="215"/>
      <c r="C6085" s="160"/>
      <c r="D6085" s="156"/>
      <c r="E6085" s="157"/>
      <c r="F6085" s="155"/>
      <c r="G6085" s="161"/>
    </row>
    <row r="6086" spans="1:7" ht="16.5" customHeight="1" x14ac:dyDescent="0.2">
      <c r="A6086" s="154"/>
      <c r="B6086" s="215"/>
      <c r="C6086" s="415" t="s">
        <v>1696</v>
      </c>
      <c r="D6086" s="416" t="s">
        <v>32</v>
      </c>
      <c r="E6086" s="416" t="s">
        <v>1697</v>
      </c>
      <c r="F6086" s="416" t="s">
        <v>1698</v>
      </c>
      <c r="G6086" s="417" t="s">
        <v>1699</v>
      </c>
    </row>
    <row r="6087" spans="1:7" ht="16.5" customHeight="1" x14ac:dyDescent="0.2">
      <c r="A6087" s="154"/>
      <c r="B6087" s="215"/>
      <c r="C6087" s="424"/>
      <c r="D6087" s="429"/>
      <c r="E6087" s="467"/>
      <c r="F6087" s="430"/>
      <c r="G6087" s="420">
        <f>ROUND(D6087*F6087,2)</f>
        <v>0</v>
      </c>
    </row>
    <row r="6088" spans="1:7" ht="16.5" customHeight="1" x14ac:dyDescent="0.2">
      <c r="A6088" s="154"/>
      <c r="B6088" s="215"/>
      <c r="C6088" s="424"/>
      <c r="D6088" s="429"/>
      <c r="E6088" s="467"/>
      <c r="F6088" s="430"/>
      <c r="G6088" s="420">
        <f>ROUND(D6088*F6088,2)</f>
        <v>0</v>
      </c>
    </row>
    <row r="6089" spans="1:7" ht="16.5" customHeight="1" x14ac:dyDescent="0.2">
      <c r="A6089" s="154"/>
      <c r="B6089" s="215"/>
      <c r="C6089" s="424"/>
      <c r="D6089" s="429"/>
      <c r="E6089" s="467"/>
      <c r="F6089" s="430"/>
      <c r="G6089" s="420">
        <f>ROUND(D6089*F6089,2)</f>
        <v>0</v>
      </c>
    </row>
    <row r="6090" spans="1:7" ht="16.5" customHeight="1" x14ac:dyDescent="0.2">
      <c r="A6090" s="154"/>
      <c r="B6090" s="215"/>
      <c r="C6090" s="424"/>
      <c r="D6090" s="429"/>
      <c r="E6090" s="467"/>
      <c r="F6090" s="430"/>
      <c r="G6090" s="420">
        <f>ROUND(D6090*F6090,2)</f>
        <v>0</v>
      </c>
    </row>
    <row r="6091" spans="1:7" ht="16.5" customHeight="1" x14ac:dyDescent="0.2">
      <c r="A6091" s="154"/>
      <c r="B6091" s="215"/>
      <c r="C6091" s="424"/>
      <c r="D6091" s="429"/>
      <c r="E6091" s="467"/>
      <c r="F6091" s="430"/>
      <c r="G6091" s="420">
        <f t="shared" ref="G6091:G6096" si="648">ROUND(D6091*F6091,2)</f>
        <v>0</v>
      </c>
    </row>
    <row r="6092" spans="1:7" ht="16.5" customHeight="1" x14ac:dyDescent="0.2">
      <c r="A6092" s="154"/>
      <c r="B6092" s="215"/>
      <c r="C6092" s="424"/>
      <c r="D6092" s="429"/>
      <c r="E6092" s="467"/>
      <c r="F6092" s="430"/>
      <c r="G6092" s="420">
        <f t="shared" si="648"/>
        <v>0</v>
      </c>
    </row>
    <row r="6093" spans="1:7" ht="16.5" customHeight="1" x14ac:dyDescent="0.2">
      <c r="A6093" s="154"/>
      <c r="B6093" s="215"/>
      <c r="C6093" s="424"/>
      <c r="D6093" s="429"/>
      <c r="E6093" s="467"/>
      <c r="F6093" s="430"/>
      <c r="G6093" s="420">
        <f t="shared" si="648"/>
        <v>0</v>
      </c>
    </row>
    <row r="6094" spans="1:7" ht="16.5" customHeight="1" x14ac:dyDescent="0.2">
      <c r="A6094" s="154"/>
      <c r="B6094" s="215"/>
      <c r="C6094" s="424"/>
      <c r="D6094" s="429"/>
      <c r="E6094" s="467"/>
      <c r="F6094" s="430"/>
      <c r="G6094" s="420">
        <f t="shared" si="648"/>
        <v>0</v>
      </c>
    </row>
    <row r="6095" spans="1:7" ht="16.5" customHeight="1" x14ac:dyDescent="0.2">
      <c r="A6095" s="154"/>
      <c r="B6095" s="215"/>
      <c r="C6095" s="424"/>
      <c r="D6095" s="429"/>
      <c r="E6095" s="467"/>
      <c r="F6095" s="430"/>
      <c r="G6095" s="420">
        <f t="shared" si="648"/>
        <v>0</v>
      </c>
    </row>
    <row r="6096" spans="1:7" ht="16.5" customHeight="1" x14ac:dyDescent="0.2">
      <c r="A6096" s="154"/>
      <c r="B6096" s="215"/>
      <c r="C6096" s="424"/>
      <c r="D6096" s="429"/>
      <c r="E6096" s="467"/>
      <c r="F6096" s="430"/>
      <c r="G6096" s="420">
        <f t="shared" si="648"/>
        <v>0</v>
      </c>
    </row>
    <row r="6097" spans="1:7" ht="16.5" customHeight="1" thickBot="1" x14ac:dyDescent="0.25">
      <c r="A6097" s="154"/>
      <c r="B6097" s="215"/>
      <c r="C6097" s="160"/>
      <c r="E6097" s="222"/>
      <c r="F6097" s="155"/>
      <c r="G6097" s="161"/>
    </row>
    <row r="6098" spans="1:7" ht="16.5" customHeight="1" thickBot="1" x14ac:dyDescent="0.25">
      <c r="A6098" s="154"/>
      <c r="C6098" s="421" t="s">
        <v>1700</v>
      </c>
      <c r="E6098" s="222">
        <f>SUMPRODUCT(D6087:D6096,E6087:E6096)</f>
        <v>0</v>
      </c>
      <c r="F6098" s="155" t="s">
        <v>1701</v>
      </c>
      <c r="G6098" s="422">
        <f>SUM(G6087:G6096)</f>
        <v>0</v>
      </c>
    </row>
    <row r="6099" spans="1:7" ht="16.5" customHeight="1" x14ac:dyDescent="0.2">
      <c r="A6099" s="154"/>
      <c r="B6099" s="215"/>
      <c r="C6099" s="421"/>
      <c r="D6099" s="222"/>
      <c r="E6099" s="157"/>
      <c r="F6099" s="155"/>
      <c r="G6099" s="224"/>
    </row>
    <row r="6100" spans="1:7" ht="16.5" customHeight="1" x14ac:dyDescent="0.2">
      <c r="A6100" s="154"/>
      <c r="B6100" s="215"/>
      <c r="C6100" s="155" t="s">
        <v>1702</v>
      </c>
      <c r="D6100" s="425"/>
      <c r="E6100" s="559" t="str">
        <f>CONCATENATE(G6082,"/día")</f>
        <v>0/día</v>
      </c>
      <c r="F6100" s="155"/>
      <c r="G6100" s="161"/>
    </row>
    <row r="6101" spans="1:7" ht="16.5" customHeight="1" x14ac:dyDescent="0.2">
      <c r="A6101" s="154"/>
      <c r="B6101" s="215"/>
      <c r="C6101" s="160"/>
      <c r="D6101" s="156"/>
      <c r="E6101" s="157"/>
      <c r="F6101" s="155"/>
      <c r="G6101" s="161"/>
    </row>
    <row r="6102" spans="1:7" ht="16.5" customHeight="1" x14ac:dyDescent="0.2">
      <c r="A6102" s="603" t="s">
        <v>681</v>
      </c>
      <c r="B6102" s="604"/>
      <c r="C6102" s="605" t="s">
        <v>0</v>
      </c>
      <c r="D6102" s="607" t="s">
        <v>1703</v>
      </c>
      <c r="E6102" s="607" t="s">
        <v>1715</v>
      </c>
      <c r="F6102" s="609" t="s">
        <v>1054</v>
      </c>
      <c r="G6102" s="611" t="s">
        <v>34</v>
      </c>
    </row>
    <row r="6103" spans="1:7" ht="16.5" customHeight="1" x14ac:dyDescent="0.2">
      <c r="A6103" s="163" t="s">
        <v>682</v>
      </c>
      <c r="B6103" s="164" t="s">
        <v>683</v>
      </c>
      <c r="C6103" s="606"/>
      <c r="D6103" s="608"/>
      <c r="E6103" s="608"/>
      <c r="F6103" s="610"/>
      <c r="G6103" s="612"/>
    </row>
    <row r="6104" spans="1:7" ht="16.5" customHeight="1" x14ac:dyDescent="0.2">
      <c r="A6104" s="165"/>
      <c r="B6104" s="160"/>
      <c r="C6104" s="167" t="s">
        <v>1704</v>
      </c>
      <c r="D6104" s="157"/>
      <c r="E6104" s="157"/>
      <c r="F6104" s="160"/>
      <c r="G6104" s="168"/>
    </row>
    <row r="6105" spans="1:7" ht="16.5" customHeight="1" x14ac:dyDescent="0.2">
      <c r="A6105" s="578" t="s">
        <v>1806</v>
      </c>
      <c r="B6105" s="418" t="str">
        <f t="shared" ref="B6105:B6114" si="649">IF(A6105=0,0,VLOOKUP(A6105,Tabla_Indices,2,FALSE))</f>
        <v>Equipo - Amortización de equipo</v>
      </c>
      <c r="C6105" s="424" t="s">
        <v>1821</v>
      </c>
      <c r="D6105" s="579">
        <f>C_Amortización_Equipo</f>
        <v>0</v>
      </c>
      <c r="E6105" s="472"/>
      <c r="F6105" s="468">
        <f>IF(C6105="",0,D6100)</f>
        <v>0</v>
      </c>
      <c r="G6105" s="426">
        <f>IF(F6105=0,0,ROUND(E6105/F6105,2))</f>
        <v>0</v>
      </c>
    </row>
    <row r="6106" spans="1:7" ht="16.5" customHeight="1" x14ac:dyDescent="0.2">
      <c r="A6106" s="578" t="s">
        <v>1806</v>
      </c>
      <c r="B6106" s="418" t="str">
        <f t="shared" si="649"/>
        <v>Equipo - Amortización de equipo</v>
      </c>
      <c r="C6106" s="424" t="s">
        <v>1811</v>
      </c>
      <c r="D6106" s="579">
        <f>C_Interés_Equipo</f>
        <v>0</v>
      </c>
      <c r="E6106" s="472"/>
      <c r="F6106" s="468">
        <f>IF(C6106="",0,D6100)</f>
        <v>0</v>
      </c>
      <c r="G6106" s="426">
        <f t="shared" ref="G6106:G6114" si="650">IF(F6106=0,0,ROUND(E6106/F6106,2))</f>
        <v>0</v>
      </c>
    </row>
    <row r="6107" spans="1:7" ht="16.5" customHeight="1" x14ac:dyDescent="0.2">
      <c r="A6107" s="578" t="s">
        <v>1807</v>
      </c>
      <c r="B6107" s="418" t="str">
        <f t="shared" si="649"/>
        <v xml:space="preserve">Accesorios y repuestos para máquinas de uso especial                 </v>
      </c>
      <c r="C6107" s="428" t="s">
        <v>1721</v>
      </c>
      <c r="D6107" s="579">
        <f>C_Reparaciones_Repuestos_Equipos</f>
        <v>0</v>
      </c>
      <c r="E6107" s="472"/>
      <c r="F6107" s="468">
        <f>IF(C6107="",0,D6100)</f>
        <v>0</v>
      </c>
      <c r="G6107" s="426">
        <f t="shared" si="650"/>
        <v>0</v>
      </c>
    </row>
    <row r="6108" spans="1:7" ht="16.5" customHeight="1" x14ac:dyDescent="0.2">
      <c r="A6108" s="578" t="s">
        <v>1809</v>
      </c>
      <c r="B6108" s="418" t="str">
        <f t="shared" si="649"/>
        <v xml:space="preserve">Gas oil                                                                </v>
      </c>
      <c r="C6108" s="428" t="s">
        <v>982</v>
      </c>
      <c r="D6108" s="579">
        <f>C_Combustible_Equipos</f>
        <v>0</v>
      </c>
      <c r="E6108" s="472"/>
      <c r="F6108" s="468">
        <f>IF(C6108="",0,D6100)</f>
        <v>0</v>
      </c>
      <c r="G6108" s="426">
        <f t="shared" si="650"/>
        <v>0</v>
      </c>
    </row>
    <row r="6109" spans="1:7" ht="16.5" customHeight="1" x14ac:dyDescent="0.2">
      <c r="A6109" s="578" t="s">
        <v>1810</v>
      </c>
      <c r="B6109" s="418" t="str">
        <f t="shared" si="649"/>
        <v xml:space="preserve">Aceites lubricantes                                                    </v>
      </c>
      <c r="C6109" s="428" t="s">
        <v>1808</v>
      </c>
      <c r="D6109" s="579">
        <f>C_Lubricantes_Equipos</f>
        <v>0</v>
      </c>
      <c r="E6109" s="472"/>
      <c r="F6109" s="468">
        <f>IF(C6109="",0,D6100)</f>
        <v>0</v>
      </c>
      <c r="G6109" s="426">
        <f t="shared" si="650"/>
        <v>0</v>
      </c>
    </row>
    <row r="6110" spans="1:7" ht="16.5" customHeight="1" x14ac:dyDescent="0.2">
      <c r="A6110" s="578"/>
      <c r="B6110" s="418">
        <f t="shared" si="649"/>
        <v>0</v>
      </c>
      <c r="C6110" s="428"/>
      <c r="D6110" s="471"/>
      <c r="E6110" s="430"/>
      <c r="F6110" s="468">
        <f>IF(C6110="",0,D6100)</f>
        <v>0</v>
      </c>
      <c r="G6110" s="426">
        <f t="shared" si="650"/>
        <v>0</v>
      </c>
    </row>
    <row r="6111" spans="1:7" ht="16.5" customHeight="1" x14ac:dyDescent="0.2">
      <c r="A6111" s="578"/>
      <c r="B6111" s="418">
        <f t="shared" si="649"/>
        <v>0</v>
      </c>
      <c r="C6111" s="428"/>
      <c r="D6111" s="425"/>
      <c r="E6111" s="471"/>
      <c r="F6111" s="468">
        <f>IF(C6111="",0,D6100)</f>
        <v>0</v>
      </c>
      <c r="G6111" s="426">
        <f t="shared" si="650"/>
        <v>0</v>
      </c>
    </row>
    <row r="6112" spans="1:7" ht="16.5" customHeight="1" x14ac:dyDescent="0.2">
      <c r="A6112" s="578"/>
      <c r="B6112" s="418">
        <f t="shared" si="649"/>
        <v>0</v>
      </c>
      <c r="C6112" s="428"/>
      <c r="D6112" s="425"/>
      <c r="E6112" s="471"/>
      <c r="F6112" s="468">
        <f>IF(C6112="",0,D6100)</f>
        <v>0</v>
      </c>
      <c r="G6112" s="426">
        <f t="shared" si="650"/>
        <v>0</v>
      </c>
    </row>
    <row r="6113" spans="1:7" ht="16.5" customHeight="1" x14ac:dyDescent="0.2">
      <c r="A6113" s="578"/>
      <c r="B6113" s="418">
        <f t="shared" si="649"/>
        <v>0</v>
      </c>
      <c r="C6113" s="428"/>
      <c r="D6113" s="425"/>
      <c r="E6113" s="429"/>
      <c r="F6113" s="468">
        <f>IF(C6113="",0,D6100)</f>
        <v>0</v>
      </c>
      <c r="G6113" s="426">
        <f t="shared" si="650"/>
        <v>0</v>
      </c>
    </row>
    <row r="6114" spans="1:7" ht="16.5" customHeight="1" x14ac:dyDescent="0.2">
      <c r="A6114" s="578"/>
      <c r="B6114" s="418">
        <f t="shared" si="649"/>
        <v>0</v>
      </c>
      <c r="C6114" s="424"/>
      <c r="D6114" s="425"/>
      <c r="E6114" s="429"/>
      <c r="F6114" s="468">
        <f>IF(C6114="",0,D6100)</f>
        <v>0</v>
      </c>
      <c r="G6114" s="426">
        <f t="shared" si="650"/>
        <v>0</v>
      </c>
    </row>
    <row r="6115" spans="1:7" ht="16.5" customHeight="1" x14ac:dyDescent="0.2">
      <c r="A6115" s="169"/>
      <c r="B6115" s="156"/>
      <c r="C6115" s="160"/>
      <c r="D6115" s="156"/>
      <c r="E6115" s="157"/>
      <c r="F6115" s="166" t="s">
        <v>35</v>
      </c>
      <c r="G6115" s="431">
        <f>SUBTOTAL(9,G6105:G6114)</f>
        <v>0</v>
      </c>
    </row>
    <row r="6116" spans="1:7" ht="16.5" customHeight="1" x14ac:dyDescent="0.2">
      <c r="A6116" s="165"/>
      <c r="B6116" s="160"/>
      <c r="C6116" s="167" t="s">
        <v>821</v>
      </c>
      <c r="D6116" s="156"/>
      <c r="E6116" s="157"/>
      <c r="F6116" s="158"/>
      <c r="G6116" s="168"/>
    </row>
    <row r="6117" spans="1:7" ht="16.5" customHeight="1" x14ac:dyDescent="0.2">
      <c r="A6117" s="603" t="s">
        <v>681</v>
      </c>
      <c r="B6117" s="604"/>
      <c r="C6117" s="605" t="s">
        <v>0</v>
      </c>
      <c r="D6117" s="607" t="s">
        <v>32</v>
      </c>
      <c r="E6117" s="607" t="s">
        <v>1715</v>
      </c>
      <c r="F6117" s="609" t="s">
        <v>1054</v>
      </c>
      <c r="G6117" s="611" t="s">
        <v>34</v>
      </c>
    </row>
    <row r="6118" spans="1:7" ht="16.5" customHeight="1" x14ac:dyDescent="0.2">
      <c r="A6118" s="163" t="s">
        <v>682</v>
      </c>
      <c r="B6118" s="164" t="s">
        <v>683</v>
      </c>
      <c r="C6118" s="606"/>
      <c r="D6118" s="608"/>
      <c r="E6118" s="608"/>
      <c r="F6118" s="610"/>
      <c r="G6118" s="612"/>
    </row>
    <row r="6119" spans="1:7" ht="16.5" customHeight="1" x14ac:dyDescent="0.2">
      <c r="A6119" s="423" t="s">
        <v>1822</v>
      </c>
      <c r="B6119" s="418" t="str">
        <f t="shared" ref="B6119:B6125" si="651">IF(A6119=0,0,VLOOKUP(A6119,Tabla_Indices,2,FALSE))</f>
        <v>Oficial Especializado</v>
      </c>
      <c r="C6119" s="427" t="s">
        <v>1723</v>
      </c>
      <c r="D6119" s="425"/>
      <c r="E6119" s="429"/>
      <c r="F6119" s="419">
        <f>D6100</f>
        <v>0</v>
      </c>
      <c r="G6119" s="432">
        <f>IF(F6119=0,0,ROUND(D6119*E6119/F6119,2))</f>
        <v>0</v>
      </c>
    </row>
    <row r="6120" spans="1:7" ht="16.5" customHeight="1" x14ac:dyDescent="0.2">
      <c r="A6120" s="423" t="s">
        <v>1823</v>
      </c>
      <c r="B6120" s="418" t="str">
        <f t="shared" si="651"/>
        <v xml:space="preserve">Oficial </v>
      </c>
      <c r="C6120" s="424" t="s">
        <v>1724</v>
      </c>
      <c r="D6120" s="425"/>
      <c r="E6120" s="429"/>
      <c r="F6120" s="419">
        <f>D6100</f>
        <v>0</v>
      </c>
      <c r="G6120" s="432">
        <f t="shared" ref="G6120:G6125" si="652">IF(F6120=0,0,ROUND(D6120*E6120/F6120,2))</f>
        <v>0</v>
      </c>
    </row>
    <row r="6121" spans="1:7" ht="16.5" customHeight="1" x14ac:dyDescent="0.2">
      <c r="A6121" s="423" t="s">
        <v>1824</v>
      </c>
      <c r="B6121" s="418" t="str">
        <f t="shared" si="651"/>
        <v>Ayudante</v>
      </c>
      <c r="C6121" s="424" t="s">
        <v>1725</v>
      </c>
      <c r="D6121" s="425"/>
      <c r="E6121" s="429"/>
      <c r="F6121" s="419">
        <f>D6100</f>
        <v>0</v>
      </c>
      <c r="G6121" s="432">
        <f t="shared" si="652"/>
        <v>0</v>
      </c>
    </row>
    <row r="6122" spans="1:7" ht="16.5" customHeight="1" x14ac:dyDescent="0.2">
      <c r="A6122" s="423" t="s">
        <v>1824</v>
      </c>
      <c r="B6122" s="418" t="str">
        <f t="shared" si="651"/>
        <v>Ayudante</v>
      </c>
      <c r="C6122" s="424" t="s">
        <v>825</v>
      </c>
      <c r="D6122" s="425"/>
      <c r="E6122" s="429"/>
      <c r="F6122" s="419">
        <f>D6100</f>
        <v>0</v>
      </c>
      <c r="G6122" s="432">
        <f t="shared" si="652"/>
        <v>0</v>
      </c>
    </row>
    <row r="6123" spans="1:7" ht="16.5" customHeight="1" x14ac:dyDescent="0.2">
      <c r="A6123" s="423"/>
      <c r="B6123" s="418">
        <f t="shared" si="651"/>
        <v>0</v>
      </c>
      <c r="C6123" s="424"/>
      <c r="D6123" s="425"/>
      <c r="E6123" s="429"/>
      <c r="F6123" s="419"/>
      <c r="G6123" s="432">
        <f t="shared" si="652"/>
        <v>0</v>
      </c>
    </row>
    <row r="6124" spans="1:7" ht="16.5" customHeight="1" x14ac:dyDescent="0.2">
      <c r="A6124" s="423" t="s">
        <v>1825</v>
      </c>
      <c r="B6124" s="418" t="str">
        <f t="shared" si="651"/>
        <v>Sereno</v>
      </c>
      <c r="C6124" s="424" t="s">
        <v>1726</v>
      </c>
      <c r="D6124" s="433"/>
      <c r="E6124" s="571"/>
      <c r="F6124" s="419">
        <f>D6100</f>
        <v>0</v>
      </c>
      <c r="G6124" s="432">
        <f t="shared" si="652"/>
        <v>0</v>
      </c>
    </row>
    <row r="6125" spans="1:7" ht="16.5" customHeight="1" x14ac:dyDescent="0.2">
      <c r="A6125" s="423"/>
      <c r="B6125" s="418">
        <f t="shared" si="651"/>
        <v>0</v>
      </c>
      <c r="C6125" s="418"/>
      <c r="D6125" s="469"/>
      <c r="E6125" s="419"/>
      <c r="F6125" s="419">
        <f>D6100</f>
        <v>0</v>
      </c>
      <c r="G6125" s="432">
        <f t="shared" si="652"/>
        <v>0</v>
      </c>
    </row>
    <row r="6126" spans="1:7" ht="16.5" customHeight="1" x14ac:dyDescent="0.2">
      <c r="A6126" s="169"/>
      <c r="B6126" s="156"/>
      <c r="C6126" s="160"/>
      <c r="D6126" s="156"/>
      <c r="E6126" s="157"/>
      <c r="F6126" s="166" t="s">
        <v>36</v>
      </c>
      <c r="G6126" s="434">
        <f>SUBTOTAL(9,G6119:G6125)</f>
        <v>0</v>
      </c>
    </row>
    <row r="6127" spans="1:7" ht="16.5" customHeight="1" x14ac:dyDescent="0.2">
      <c r="A6127" s="165"/>
      <c r="B6127" s="160"/>
      <c r="C6127" s="167" t="s">
        <v>1705</v>
      </c>
      <c r="D6127" s="156"/>
      <c r="E6127" s="157"/>
      <c r="F6127" s="158"/>
      <c r="G6127" s="168"/>
    </row>
    <row r="6128" spans="1:7" ht="16.5" customHeight="1" x14ac:dyDescent="0.2">
      <c r="A6128" s="603" t="s">
        <v>681</v>
      </c>
      <c r="B6128" s="604"/>
      <c r="C6128" s="605" t="s">
        <v>0</v>
      </c>
      <c r="D6128" s="605" t="s">
        <v>31</v>
      </c>
      <c r="E6128" s="607" t="s">
        <v>32</v>
      </c>
      <c r="F6128" s="609" t="s">
        <v>33</v>
      </c>
      <c r="G6128" s="611" t="s">
        <v>34</v>
      </c>
    </row>
    <row r="6129" spans="1:7" ht="16.5" customHeight="1" x14ac:dyDescent="0.2">
      <c r="A6129" s="163" t="s">
        <v>682</v>
      </c>
      <c r="B6129" s="164" t="s">
        <v>683</v>
      </c>
      <c r="C6129" s="606"/>
      <c r="D6129" s="606"/>
      <c r="E6129" s="608"/>
      <c r="F6129" s="610"/>
      <c r="G6129" s="612"/>
    </row>
    <row r="6130" spans="1:7" ht="16.5" customHeight="1" x14ac:dyDescent="0.2">
      <c r="A6130" s="423"/>
      <c r="B6130" s="418">
        <f t="shared" ref="B6130:B6140" si="653">IF(A6130=0,0,VLOOKUP(A6130,Tabla_Indices,2,FALSE))</f>
        <v>0</v>
      </c>
      <c r="C6130" s="424"/>
      <c r="D6130" s="425"/>
      <c r="E6130" s="429"/>
      <c r="F6130" s="430"/>
      <c r="G6130" s="432">
        <f>ROUND(E6130*F6130,2)</f>
        <v>0</v>
      </c>
    </row>
    <row r="6131" spans="1:7" ht="16.5" customHeight="1" x14ac:dyDescent="0.2">
      <c r="A6131" s="423"/>
      <c r="B6131" s="418">
        <f t="shared" si="653"/>
        <v>0</v>
      </c>
      <c r="C6131" s="424"/>
      <c r="D6131" s="425"/>
      <c r="E6131" s="429"/>
      <c r="F6131" s="430"/>
      <c r="G6131" s="432">
        <f t="shared" ref="G6131:G6140" si="654">ROUND(E6131*F6131,2)</f>
        <v>0</v>
      </c>
    </row>
    <row r="6132" spans="1:7" ht="16.5" customHeight="1" x14ac:dyDescent="0.2">
      <c r="A6132" s="423"/>
      <c r="B6132" s="418">
        <f t="shared" si="653"/>
        <v>0</v>
      </c>
      <c r="C6132" s="424"/>
      <c r="D6132" s="425"/>
      <c r="E6132" s="429"/>
      <c r="F6132" s="430"/>
      <c r="G6132" s="432">
        <f t="shared" si="654"/>
        <v>0</v>
      </c>
    </row>
    <row r="6133" spans="1:7" ht="16.5" customHeight="1" x14ac:dyDescent="0.2">
      <c r="A6133" s="423"/>
      <c r="B6133" s="418">
        <f t="shared" si="653"/>
        <v>0</v>
      </c>
      <c r="C6133" s="424"/>
      <c r="D6133" s="425"/>
      <c r="E6133" s="429"/>
      <c r="F6133" s="430"/>
      <c r="G6133" s="432">
        <f t="shared" si="654"/>
        <v>0</v>
      </c>
    </row>
    <row r="6134" spans="1:7" ht="16.5" customHeight="1" x14ac:dyDescent="0.2">
      <c r="A6134" s="423"/>
      <c r="B6134" s="418">
        <f t="shared" si="653"/>
        <v>0</v>
      </c>
      <c r="C6134" s="424"/>
      <c r="D6134" s="425"/>
      <c r="E6134" s="429"/>
      <c r="F6134" s="430"/>
      <c r="G6134" s="432">
        <f t="shared" si="654"/>
        <v>0</v>
      </c>
    </row>
    <row r="6135" spans="1:7" ht="16.5" customHeight="1" x14ac:dyDescent="0.2">
      <c r="A6135" s="423"/>
      <c r="B6135" s="418">
        <f t="shared" si="653"/>
        <v>0</v>
      </c>
      <c r="C6135" s="424"/>
      <c r="D6135" s="425"/>
      <c r="E6135" s="435"/>
      <c r="F6135" s="430"/>
      <c r="G6135" s="432">
        <f t="shared" si="654"/>
        <v>0</v>
      </c>
    </row>
    <row r="6136" spans="1:7" ht="16.5" customHeight="1" x14ac:dyDescent="0.2">
      <c r="A6136" s="423"/>
      <c r="B6136" s="418">
        <f t="shared" si="653"/>
        <v>0</v>
      </c>
      <c r="C6136" s="424"/>
      <c r="D6136" s="425"/>
      <c r="E6136" s="429"/>
      <c r="F6136" s="430"/>
      <c r="G6136" s="432">
        <f t="shared" si="654"/>
        <v>0</v>
      </c>
    </row>
    <row r="6137" spans="1:7" ht="16.5" customHeight="1" x14ac:dyDescent="0.2">
      <c r="A6137" s="423"/>
      <c r="B6137" s="418">
        <f t="shared" si="653"/>
        <v>0</v>
      </c>
      <c r="C6137" s="424"/>
      <c r="D6137" s="425"/>
      <c r="E6137" s="429"/>
      <c r="F6137" s="430"/>
      <c r="G6137" s="432">
        <f t="shared" si="654"/>
        <v>0</v>
      </c>
    </row>
    <row r="6138" spans="1:7" ht="16.5" customHeight="1" x14ac:dyDescent="0.2">
      <c r="A6138" s="423"/>
      <c r="B6138" s="418">
        <f t="shared" si="653"/>
        <v>0</v>
      </c>
      <c r="C6138" s="424"/>
      <c r="D6138" s="425"/>
      <c r="E6138" s="429"/>
      <c r="F6138" s="430"/>
      <c r="G6138" s="432">
        <f t="shared" si="654"/>
        <v>0</v>
      </c>
    </row>
    <row r="6139" spans="1:7" ht="16.5" customHeight="1" x14ac:dyDescent="0.2">
      <c r="A6139" s="423"/>
      <c r="B6139" s="418">
        <f t="shared" si="653"/>
        <v>0</v>
      </c>
      <c r="C6139" s="424"/>
      <c r="D6139" s="425"/>
      <c r="E6139" s="429"/>
      <c r="F6139" s="430"/>
      <c r="G6139" s="432">
        <f t="shared" si="654"/>
        <v>0</v>
      </c>
    </row>
    <row r="6140" spans="1:7" ht="16.5" customHeight="1" x14ac:dyDescent="0.2">
      <c r="A6140" s="423"/>
      <c r="B6140" s="418">
        <f t="shared" si="653"/>
        <v>0</v>
      </c>
      <c r="C6140" s="424"/>
      <c r="D6140" s="425"/>
      <c r="E6140" s="429"/>
      <c r="F6140" s="430"/>
      <c r="G6140" s="432">
        <f t="shared" si="654"/>
        <v>0</v>
      </c>
    </row>
    <row r="6141" spans="1:7" ht="16.5" customHeight="1" x14ac:dyDescent="0.2">
      <c r="A6141" s="165"/>
      <c r="B6141" s="160"/>
      <c r="C6141" s="160"/>
      <c r="D6141" s="156"/>
      <c r="E6141" s="157"/>
      <c r="F6141" s="166" t="s">
        <v>37</v>
      </c>
      <c r="G6141" s="436">
        <f>SUBTOTAL(9,G6130:G6140)</f>
        <v>0</v>
      </c>
    </row>
    <row r="6142" spans="1:7" ht="16.5" customHeight="1" x14ac:dyDescent="0.2">
      <c r="A6142" s="165"/>
      <c r="B6142" s="160"/>
      <c r="C6142" s="167" t="s">
        <v>1706</v>
      </c>
      <c r="D6142" s="156"/>
      <c r="E6142" s="157"/>
      <c r="F6142" s="158"/>
      <c r="G6142" s="168"/>
    </row>
    <row r="6143" spans="1:7" ht="16.5" customHeight="1" x14ac:dyDescent="0.2">
      <c r="A6143" s="603" t="s">
        <v>681</v>
      </c>
      <c r="B6143" s="604"/>
      <c r="C6143" s="605" t="s">
        <v>0</v>
      </c>
      <c r="D6143" s="605" t="s">
        <v>31</v>
      </c>
      <c r="E6143" s="607" t="s">
        <v>32</v>
      </c>
      <c r="F6143" s="609" t="s">
        <v>33</v>
      </c>
      <c r="G6143" s="611" t="s">
        <v>34</v>
      </c>
    </row>
    <row r="6144" spans="1:7" ht="16.5" customHeight="1" x14ac:dyDescent="0.2">
      <c r="A6144" s="163" t="s">
        <v>682</v>
      </c>
      <c r="B6144" s="164" t="s">
        <v>683</v>
      </c>
      <c r="C6144" s="606"/>
      <c r="D6144" s="606"/>
      <c r="E6144" s="608"/>
      <c r="F6144" s="610"/>
      <c r="G6144" s="612"/>
    </row>
    <row r="6145" spans="1:7" ht="16.5" customHeight="1" x14ac:dyDescent="0.2">
      <c r="A6145" s="423"/>
      <c r="B6145" s="418">
        <f>IF(A6145=0,0,VLOOKUP(A6145,Tabla_Indices,2,FALSE))</f>
        <v>0</v>
      </c>
      <c r="C6145" s="424"/>
      <c r="D6145" s="425"/>
      <c r="E6145" s="429"/>
      <c r="F6145" s="430"/>
      <c r="G6145" s="432">
        <f>ROUND(E6145*F6145,2)</f>
        <v>0</v>
      </c>
    </row>
    <row r="6146" spans="1:7" ht="16.5" customHeight="1" x14ac:dyDescent="0.2">
      <c r="A6146" s="423"/>
      <c r="B6146" s="418">
        <f>IF(A6146=0,0,VLOOKUP(A6146,Tabla_Indices,2,FALSE))</f>
        <v>0</v>
      </c>
      <c r="C6146" s="424"/>
      <c r="D6146" s="425"/>
      <c r="E6146" s="435"/>
      <c r="F6146" s="430"/>
      <c r="G6146" s="432">
        <f t="shared" ref="G6146" si="655">ROUND(E6146*F6146,2)</f>
        <v>0</v>
      </c>
    </row>
    <row r="6147" spans="1:7" ht="16.5" customHeight="1" x14ac:dyDescent="0.2">
      <c r="A6147" s="165"/>
      <c r="B6147" s="160"/>
      <c r="C6147" s="160"/>
      <c r="D6147" s="156"/>
      <c r="E6147" s="157"/>
      <c r="F6147" s="166" t="s">
        <v>1707</v>
      </c>
      <c r="G6147" s="436">
        <f>SUBTOTAL(9,G6145:G6146)</f>
        <v>0</v>
      </c>
    </row>
    <row r="6148" spans="1:7" ht="16.5" customHeight="1" thickBot="1" x14ac:dyDescent="0.25">
      <c r="A6148" s="170"/>
      <c r="B6148" s="171"/>
      <c r="C6148" s="172"/>
      <c r="D6148" s="171"/>
      <c r="E6148" s="173"/>
      <c r="F6148" s="174"/>
      <c r="G6148" s="175"/>
    </row>
    <row r="6149" spans="1:7" ht="16.5" customHeight="1" thickBot="1" x14ac:dyDescent="0.25">
      <c r="A6149" s="202">
        <f>B6082</f>
        <v>82</v>
      </c>
      <c r="B6149" s="201">
        <f>C6082</f>
        <v>0</v>
      </c>
      <c r="C6149" s="225"/>
      <c r="D6149" s="225" t="s">
        <v>38</v>
      </c>
      <c r="E6149" s="226"/>
      <c r="F6149" s="437" t="str">
        <f>CONCATENATE("$/",G6082)</f>
        <v>$/0</v>
      </c>
      <c r="G6149" s="438">
        <f>SUBTOTAL(9,G6105:G6148)</f>
        <v>0</v>
      </c>
    </row>
    <row r="6150" spans="1:7" ht="16.5" customHeight="1" thickTop="1" thickBot="1" x14ac:dyDescent="0.25"/>
    <row r="6151" spans="1:7" ht="16.5" customHeight="1" thickTop="1" x14ac:dyDescent="0.2">
      <c r="A6151" s="613" t="s">
        <v>40</v>
      </c>
      <c r="B6151" s="614"/>
      <c r="C6151" s="614"/>
      <c r="D6151" s="614"/>
      <c r="E6151" s="614"/>
      <c r="F6151" s="614"/>
      <c r="G6151" s="615"/>
    </row>
    <row r="6152" spans="1:7" ht="16.5" customHeight="1" x14ac:dyDescent="0.2">
      <c r="A6152" s="146" t="s">
        <v>819</v>
      </c>
      <c r="B6152" s="147" t="str">
        <f>Comitente</f>
        <v>DIRECCIÓN PROVINCIAL DE VIALIDAD</v>
      </c>
      <c r="C6152" s="148"/>
      <c r="D6152" s="223"/>
      <c r="E6152" s="223"/>
      <c r="F6152" s="150"/>
      <c r="G6152" s="151"/>
    </row>
    <row r="6153" spans="1:7" ht="16.5" customHeight="1" x14ac:dyDescent="0.2">
      <c r="A6153" s="146" t="s">
        <v>820</v>
      </c>
      <c r="B6153" s="147">
        <f>Contratista</f>
        <v>0</v>
      </c>
      <c r="C6153" s="152"/>
      <c r="D6153" s="152"/>
      <c r="E6153" s="152"/>
      <c r="F6153" s="147"/>
      <c r="G6153" s="153"/>
    </row>
    <row r="6154" spans="1:7" ht="16.5" customHeight="1" x14ac:dyDescent="0.2">
      <c r="A6154" s="146" t="s">
        <v>28</v>
      </c>
      <c r="B6154" s="147">
        <f>Obra</f>
        <v>0</v>
      </c>
      <c r="C6154" s="152"/>
      <c r="D6154" s="152"/>
      <c r="E6154" s="152"/>
      <c r="F6154" s="147" t="s">
        <v>41</v>
      </c>
      <c r="G6154" s="153">
        <f>Fecha_Base</f>
        <v>0</v>
      </c>
    </row>
    <row r="6155" spans="1:7" ht="16.5" customHeight="1" x14ac:dyDescent="0.2">
      <c r="A6155" s="154" t="s">
        <v>818</v>
      </c>
      <c r="B6155" s="155">
        <f>Ubicación</f>
        <v>0</v>
      </c>
      <c r="C6155" s="155"/>
      <c r="D6155" s="156"/>
      <c r="E6155" s="157"/>
      <c r="F6155" s="158"/>
      <c r="G6155" s="159"/>
    </row>
    <row r="6156" spans="1:7" ht="16.5" customHeight="1" x14ac:dyDescent="0.2">
      <c r="A6156" s="154" t="s">
        <v>42</v>
      </c>
      <c r="B6156" s="470"/>
      <c r="C6156" s="160" t="str">
        <f>IF(B6156="","",VLOOKUP(B6156,Tabla_CyP,2,FALSE))</f>
        <v/>
      </c>
      <c r="E6156" s="157"/>
      <c r="F6156" s="158"/>
      <c r="G6156" s="159"/>
    </row>
    <row r="6157" spans="1:7" ht="16.5" customHeight="1" x14ac:dyDescent="0.2">
      <c r="A6157" s="154" t="s">
        <v>29</v>
      </c>
      <c r="B6157" s="570">
        <v>83</v>
      </c>
      <c r="C6157" s="160">
        <f>IF(B6157=0,"",VLOOKUP(B6157,Tabla_CyP,2,FALSE))</f>
        <v>0</v>
      </c>
      <c r="D6157" s="156"/>
      <c r="E6157" s="157"/>
      <c r="F6157" s="155" t="s">
        <v>30</v>
      </c>
      <c r="G6157" s="161">
        <f>IF(B6157=0,"",VLOOKUP(B6157,Tabla_CyP,4,FALSE))</f>
        <v>0</v>
      </c>
    </row>
    <row r="6158" spans="1:7" ht="16.5" customHeight="1" x14ac:dyDescent="0.2">
      <c r="A6158" s="154"/>
      <c r="B6158" s="155"/>
      <c r="C6158" s="160"/>
      <c r="D6158" s="156"/>
      <c r="E6158" s="157"/>
      <c r="F6158" s="160"/>
      <c r="G6158" s="162"/>
    </row>
    <row r="6159" spans="1:7" ht="16.5" customHeight="1" x14ac:dyDescent="0.2">
      <c r="A6159" s="412"/>
      <c r="B6159" s="149"/>
      <c r="C6159" s="413" t="s">
        <v>1695</v>
      </c>
      <c r="D6159" s="149"/>
      <c r="E6159" s="149"/>
      <c r="F6159" s="149"/>
      <c r="G6159" s="414"/>
    </row>
    <row r="6160" spans="1:7" ht="16.5" customHeight="1" x14ac:dyDescent="0.2">
      <c r="A6160" s="154"/>
      <c r="B6160" s="215"/>
      <c r="C6160" s="160"/>
      <c r="D6160" s="156"/>
      <c r="E6160" s="157"/>
      <c r="F6160" s="155"/>
      <c r="G6160" s="161"/>
    </row>
    <row r="6161" spans="1:7" ht="16.5" customHeight="1" x14ac:dyDescent="0.2">
      <c r="A6161" s="154"/>
      <c r="B6161" s="215"/>
      <c r="C6161" s="415" t="s">
        <v>1696</v>
      </c>
      <c r="D6161" s="416" t="s">
        <v>32</v>
      </c>
      <c r="E6161" s="416" t="s">
        <v>1697</v>
      </c>
      <c r="F6161" s="416" t="s">
        <v>1698</v>
      </c>
      <c r="G6161" s="417" t="s">
        <v>1699</v>
      </c>
    </row>
    <row r="6162" spans="1:7" ht="16.5" customHeight="1" x14ac:dyDescent="0.2">
      <c r="A6162" s="154"/>
      <c r="B6162" s="215"/>
      <c r="C6162" s="424"/>
      <c r="D6162" s="429"/>
      <c r="E6162" s="467"/>
      <c r="F6162" s="430"/>
      <c r="G6162" s="420">
        <f>ROUND(D6162*F6162,2)</f>
        <v>0</v>
      </c>
    </row>
    <row r="6163" spans="1:7" ht="16.5" customHeight="1" x14ac:dyDescent="0.2">
      <c r="A6163" s="154"/>
      <c r="B6163" s="215"/>
      <c r="C6163" s="424"/>
      <c r="D6163" s="429"/>
      <c r="E6163" s="467"/>
      <c r="F6163" s="430"/>
      <c r="G6163" s="420">
        <f>ROUND(D6163*F6163,2)</f>
        <v>0</v>
      </c>
    </row>
    <row r="6164" spans="1:7" ht="16.5" customHeight="1" x14ac:dyDescent="0.2">
      <c r="A6164" s="154"/>
      <c r="B6164" s="215"/>
      <c r="C6164" s="424"/>
      <c r="D6164" s="429"/>
      <c r="E6164" s="467"/>
      <c r="F6164" s="430"/>
      <c r="G6164" s="420">
        <f>ROUND(D6164*F6164,2)</f>
        <v>0</v>
      </c>
    </row>
    <row r="6165" spans="1:7" ht="16.5" customHeight="1" x14ac:dyDescent="0.2">
      <c r="A6165" s="154"/>
      <c r="B6165" s="215"/>
      <c r="C6165" s="424"/>
      <c r="D6165" s="429"/>
      <c r="E6165" s="467"/>
      <c r="F6165" s="430"/>
      <c r="G6165" s="420">
        <f>ROUND(D6165*F6165,2)</f>
        <v>0</v>
      </c>
    </row>
    <row r="6166" spans="1:7" ht="16.5" customHeight="1" x14ac:dyDescent="0.2">
      <c r="A6166" s="154"/>
      <c r="B6166" s="215"/>
      <c r="C6166" s="424"/>
      <c r="D6166" s="429"/>
      <c r="E6166" s="467"/>
      <c r="F6166" s="430"/>
      <c r="G6166" s="420">
        <f t="shared" ref="G6166:G6171" si="656">ROUND(D6166*F6166,2)</f>
        <v>0</v>
      </c>
    </row>
    <row r="6167" spans="1:7" ht="16.5" customHeight="1" x14ac:dyDescent="0.2">
      <c r="A6167" s="154"/>
      <c r="B6167" s="215"/>
      <c r="C6167" s="424"/>
      <c r="D6167" s="429"/>
      <c r="E6167" s="467"/>
      <c r="F6167" s="430"/>
      <c r="G6167" s="420">
        <f t="shared" si="656"/>
        <v>0</v>
      </c>
    </row>
    <row r="6168" spans="1:7" ht="16.5" customHeight="1" x14ac:dyDescent="0.2">
      <c r="A6168" s="154"/>
      <c r="B6168" s="215"/>
      <c r="C6168" s="424"/>
      <c r="D6168" s="429"/>
      <c r="E6168" s="467"/>
      <c r="F6168" s="430"/>
      <c r="G6168" s="420">
        <f t="shared" si="656"/>
        <v>0</v>
      </c>
    </row>
    <row r="6169" spans="1:7" ht="16.5" customHeight="1" x14ac:dyDescent="0.2">
      <c r="A6169" s="154"/>
      <c r="B6169" s="215"/>
      <c r="C6169" s="424"/>
      <c r="D6169" s="429"/>
      <c r="E6169" s="467"/>
      <c r="F6169" s="430"/>
      <c r="G6169" s="420">
        <f t="shared" si="656"/>
        <v>0</v>
      </c>
    </row>
    <row r="6170" spans="1:7" ht="16.5" customHeight="1" x14ac:dyDescent="0.2">
      <c r="A6170" s="154"/>
      <c r="B6170" s="215"/>
      <c r="C6170" s="424"/>
      <c r="D6170" s="429"/>
      <c r="E6170" s="467"/>
      <c r="F6170" s="430"/>
      <c r="G6170" s="420">
        <f t="shared" si="656"/>
        <v>0</v>
      </c>
    </row>
    <row r="6171" spans="1:7" ht="16.5" customHeight="1" x14ac:dyDescent="0.2">
      <c r="A6171" s="154"/>
      <c r="B6171" s="215"/>
      <c r="C6171" s="424"/>
      <c r="D6171" s="429"/>
      <c r="E6171" s="467"/>
      <c r="F6171" s="430"/>
      <c r="G6171" s="420">
        <f t="shared" si="656"/>
        <v>0</v>
      </c>
    </row>
    <row r="6172" spans="1:7" ht="16.5" customHeight="1" thickBot="1" x14ac:dyDescent="0.25">
      <c r="A6172" s="154"/>
      <c r="B6172" s="215"/>
      <c r="C6172" s="160"/>
      <c r="E6172" s="222"/>
      <c r="F6172" s="155"/>
      <c r="G6172" s="161"/>
    </row>
    <row r="6173" spans="1:7" ht="16.5" customHeight="1" thickBot="1" x14ac:dyDescent="0.25">
      <c r="A6173" s="154"/>
      <c r="C6173" s="421" t="s">
        <v>1700</v>
      </c>
      <c r="E6173" s="222">
        <f>SUMPRODUCT(D6162:D6171,E6162:E6171)</f>
        <v>0</v>
      </c>
      <c r="F6173" s="155" t="s">
        <v>1701</v>
      </c>
      <c r="G6173" s="422">
        <f>SUM(G6162:G6171)</f>
        <v>0</v>
      </c>
    </row>
    <row r="6174" spans="1:7" ht="16.5" customHeight="1" x14ac:dyDescent="0.2">
      <c r="A6174" s="154"/>
      <c r="B6174" s="215"/>
      <c r="C6174" s="421"/>
      <c r="D6174" s="222"/>
      <c r="E6174" s="157"/>
      <c r="F6174" s="155"/>
      <c r="G6174" s="224"/>
    </row>
    <row r="6175" spans="1:7" ht="16.5" customHeight="1" x14ac:dyDescent="0.2">
      <c r="A6175" s="154"/>
      <c r="B6175" s="215"/>
      <c r="C6175" s="155" t="s">
        <v>1702</v>
      </c>
      <c r="D6175" s="425"/>
      <c r="E6175" s="559" t="str">
        <f>CONCATENATE(G6157,"/día")</f>
        <v>0/día</v>
      </c>
      <c r="F6175" s="155"/>
      <c r="G6175" s="161"/>
    </row>
    <row r="6176" spans="1:7" ht="16.5" customHeight="1" x14ac:dyDescent="0.2">
      <c r="A6176" s="154"/>
      <c r="B6176" s="215"/>
      <c r="C6176" s="160"/>
      <c r="D6176" s="156"/>
      <c r="E6176" s="157"/>
      <c r="F6176" s="155"/>
      <c r="G6176" s="161"/>
    </row>
    <row r="6177" spans="1:7" ht="16.5" customHeight="1" x14ac:dyDescent="0.2">
      <c r="A6177" s="603" t="s">
        <v>681</v>
      </c>
      <c r="B6177" s="604"/>
      <c r="C6177" s="605" t="s">
        <v>0</v>
      </c>
      <c r="D6177" s="607" t="s">
        <v>1703</v>
      </c>
      <c r="E6177" s="607" t="s">
        <v>1715</v>
      </c>
      <c r="F6177" s="609" t="s">
        <v>1054</v>
      </c>
      <c r="G6177" s="611" t="s">
        <v>34</v>
      </c>
    </row>
    <row r="6178" spans="1:7" ht="16.5" customHeight="1" x14ac:dyDescent="0.2">
      <c r="A6178" s="163" t="s">
        <v>682</v>
      </c>
      <c r="B6178" s="164" t="s">
        <v>683</v>
      </c>
      <c r="C6178" s="606"/>
      <c r="D6178" s="608"/>
      <c r="E6178" s="608"/>
      <c r="F6178" s="610"/>
      <c r="G6178" s="612"/>
    </row>
    <row r="6179" spans="1:7" ht="16.5" customHeight="1" x14ac:dyDescent="0.2">
      <c r="A6179" s="165"/>
      <c r="B6179" s="160"/>
      <c r="C6179" s="167" t="s">
        <v>1704</v>
      </c>
      <c r="D6179" s="157"/>
      <c r="E6179" s="157"/>
      <c r="F6179" s="160"/>
      <c r="G6179" s="168"/>
    </row>
    <row r="6180" spans="1:7" ht="16.5" customHeight="1" x14ac:dyDescent="0.2">
      <c r="A6180" s="578" t="s">
        <v>1806</v>
      </c>
      <c r="B6180" s="418" t="str">
        <f t="shared" ref="B6180:B6189" si="657">IF(A6180=0,0,VLOOKUP(A6180,Tabla_Indices,2,FALSE))</f>
        <v>Equipo - Amortización de equipo</v>
      </c>
      <c r="C6180" s="424" t="s">
        <v>1821</v>
      </c>
      <c r="D6180" s="579">
        <f>C_Amortización_Equipo</f>
        <v>0</v>
      </c>
      <c r="E6180" s="472"/>
      <c r="F6180" s="468">
        <f>IF(C6180="",0,D6175)</f>
        <v>0</v>
      </c>
      <c r="G6180" s="426">
        <f>IF(F6180=0,0,ROUND(E6180/F6180,2))</f>
        <v>0</v>
      </c>
    </row>
    <row r="6181" spans="1:7" ht="16.5" customHeight="1" x14ac:dyDescent="0.2">
      <c r="A6181" s="578" t="s">
        <v>1806</v>
      </c>
      <c r="B6181" s="418" t="str">
        <f t="shared" si="657"/>
        <v>Equipo - Amortización de equipo</v>
      </c>
      <c r="C6181" s="424" t="s">
        <v>1811</v>
      </c>
      <c r="D6181" s="579">
        <f>C_Interés_Equipo</f>
        <v>0</v>
      </c>
      <c r="E6181" s="472"/>
      <c r="F6181" s="468">
        <f>IF(C6181="",0,D6175)</f>
        <v>0</v>
      </c>
      <c r="G6181" s="426">
        <f t="shared" ref="G6181:G6189" si="658">IF(F6181=0,0,ROUND(E6181/F6181,2))</f>
        <v>0</v>
      </c>
    </row>
    <row r="6182" spans="1:7" ht="16.5" customHeight="1" x14ac:dyDescent="0.2">
      <c r="A6182" s="578" t="s">
        <v>1807</v>
      </c>
      <c r="B6182" s="418" t="str">
        <f t="shared" si="657"/>
        <v xml:space="preserve">Accesorios y repuestos para máquinas de uso especial                 </v>
      </c>
      <c r="C6182" s="428" t="s">
        <v>1721</v>
      </c>
      <c r="D6182" s="579">
        <f>C_Reparaciones_Repuestos_Equipos</f>
        <v>0</v>
      </c>
      <c r="E6182" s="472"/>
      <c r="F6182" s="468">
        <f>IF(C6182="",0,D6175)</f>
        <v>0</v>
      </c>
      <c r="G6182" s="426">
        <f t="shared" si="658"/>
        <v>0</v>
      </c>
    </row>
    <row r="6183" spans="1:7" ht="16.5" customHeight="1" x14ac:dyDescent="0.2">
      <c r="A6183" s="578" t="s">
        <v>1809</v>
      </c>
      <c r="B6183" s="418" t="str">
        <f t="shared" si="657"/>
        <v xml:space="preserve">Gas oil                                                                </v>
      </c>
      <c r="C6183" s="428" t="s">
        <v>982</v>
      </c>
      <c r="D6183" s="579">
        <f>C_Combustible_Equipos</f>
        <v>0</v>
      </c>
      <c r="E6183" s="472"/>
      <c r="F6183" s="468">
        <f>IF(C6183="",0,D6175)</f>
        <v>0</v>
      </c>
      <c r="G6183" s="426">
        <f t="shared" si="658"/>
        <v>0</v>
      </c>
    </row>
    <row r="6184" spans="1:7" ht="16.5" customHeight="1" x14ac:dyDescent="0.2">
      <c r="A6184" s="578" t="s">
        <v>1810</v>
      </c>
      <c r="B6184" s="418" t="str">
        <f t="shared" si="657"/>
        <v xml:space="preserve">Aceites lubricantes                                                    </v>
      </c>
      <c r="C6184" s="428" t="s">
        <v>1808</v>
      </c>
      <c r="D6184" s="579">
        <f>C_Lubricantes_Equipos</f>
        <v>0</v>
      </c>
      <c r="E6184" s="472"/>
      <c r="F6184" s="468">
        <f>IF(C6184="",0,D6175)</f>
        <v>0</v>
      </c>
      <c r="G6184" s="426">
        <f t="shared" si="658"/>
        <v>0</v>
      </c>
    </row>
    <row r="6185" spans="1:7" ht="16.5" customHeight="1" x14ac:dyDescent="0.2">
      <c r="A6185" s="578"/>
      <c r="B6185" s="418">
        <f t="shared" si="657"/>
        <v>0</v>
      </c>
      <c r="C6185" s="428"/>
      <c r="D6185" s="471"/>
      <c r="E6185" s="430"/>
      <c r="F6185" s="468">
        <f>IF(C6185="",0,D6175)</f>
        <v>0</v>
      </c>
      <c r="G6185" s="426">
        <f t="shared" si="658"/>
        <v>0</v>
      </c>
    </row>
    <row r="6186" spans="1:7" ht="16.5" customHeight="1" x14ac:dyDescent="0.2">
      <c r="A6186" s="578"/>
      <c r="B6186" s="418">
        <f t="shared" si="657"/>
        <v>0</v>
      </c>
      <c r="C6186" s="428"/>
      <c r="D6186" s="425"/>
      <c r="E6186" s="471"/>
      <c r="F6186" s="468">
        <f>IF(C6186="",0,D6175)</f>
        <v>0</v>
      </c>
      <c r="G6186" s="426">
        <f t="shared" si="658"/>
        <v>0</v>
      </c>
    </row>
    <row r="6187" spans="1:7" ht="16.5" customHeight="1" x14ac:dyDescent="0.2">
      <c r="A6187" s="578"/>
      <c r="B6187" s="418">
        <f t="shared" si="657"/>
        <v>0</v>
      </c>
      <c r="C6187" s="428"/>
      <c r="D6187" s="425"/>
      <c r="E6187" s="471"/>
      <c r="F6187" s="468">
        <f>IF(C6187="",0,D6175)</f>
        <v>0</v>
      </c>
      <c r="G6187" s="426">
        <f t="shared" si="658"/>
        <v>0</v>
      </c>
    </row>
    <row r="6188" spans="1:7" ht="16.5" customHeight="1" x14ac:dyDescent="0.2">
      <c r="A6188" s="578"/>
      <c r="B6188" s="418">
        <f t="shared" si="657"/>
        <v>0</v>
      </c>
      <c r="C6188" s="428"/>
      <c r="D6188" s="425"/>
      <c r="E6188" s="429"/>
      <c r="F6188" s="468">
        <f>IF(C6188="",0,D6175)</f>
        <v>0</v>
      </c>
      <c r="G6188" s="426">
        <f t="shared" si="658"/>
        <v>0</v>
      </c>
    </row>
    <row r="6189" spans="1:7" ht="16.5" customHeight="1" x14ac:dyDescent="0.2">
      <c r="A6189" s="578"/>
      <c r="B6189" s="418">
        <f t="shared" si="657"/>
        <v>0</v>
      </c>
      <c r="C6189" s="424"/>
      <c r="D6189" s="425"/>
      <c r="E6189" s="429"/>
      <c r="F6189" s="468">
        <f>IF(C6189="",0,D6175)</f>
        <v>0</v>
      </c>
      <c r="G6189" s="426">
        <f t="shared" si="658"/>
        <v>0</v>
      </c>
    </row>
    <row r="6190" spans="1:7" ht="16.5" customHeight="1" x14ac:dyDescent="0.2">
      <c r="A6190" s="169"/>
      <c r="B6190" s="156"/>
      <c r="C6190" s="160"/>
      <c r="D6190" s="156"/>
      <c r="E6190" s="157"/>
      <c r="F6190" s="166" t="s">
        <v>35</v>
      </c>
      <c r="G6190" s="431">
        <f>SUBTOTAL(9,G6180:G6189)</f>
        <v>0</v>
      </c>
    </row>
    <row r="6191" spans="1:7" ht="16.5" customHeight="1" x14ac:dyDescent="0.2">
      <c r="A6191" s="165"/>
      <c r="B6191" s="160"/>
      <c r="C6191" s="167" t="s">
        <v>821</v>
      </c>
      <c r="D6191" s="156"/>
      <c r="E6191" s="157"/>
      <c r="F6191" s="158"/>
      <c r="G6191" s="168"/>
    </row>
    <row r="6192" spans="1:7" ht="16.5" customHeight="1" x14ac:dyDescent="0.2">
      <c r="A6192" s="603" t="s">
        <v>681</v>
      </c>
      <c r="B6192" s="604"/>
      <c r="C6192" s="605" t="s">
        <v>0</v>
      </c>
      <c r="D6192" s="607" t="s">
        <v>32</v>
      </c>
      <c r="E6192" s="607" t="s">
        <v>1715</v>
      </c>
      <c r="F6192" s="609" t="s">
        <v>1054</v>
      </c>
      <c r="G6192" s="611" t="s">
        <v>34</v>
      </c>
    </row>
    <row r="6193" spans="1:7" ht="16.5" customHeight="1" x14ac:dyDescent="0.2">
      <c r="A6193" s="163" t="s">
        <v>682</v>
      </c>
      <c r="B6193" s="164" t="s">
        <v>683</v>
      </c>
      <c r="C6193" s="606"/>
      <c r="D6193" s="608"/>
      <c r="E6193" s="608"/>
      <c r="F6193" s="610"/>
      <c r="G6193" s="612"/>
    </row>
    <row r="6194" spans="1:7" ht="16.5" customHeight="1" x14ac:dyDescent="0.2">
      <c r="A6194" s="423" t="s">
        <v>1822</v>
      </c>
      <c r="B6194" s="418" t="str">
        <f t="shared" ref="B6194:B6200" si="659">IF(A6194=0,0,VLOOKUP(A6194,Tabla_Indices,2,FALSE))</f>
        <v>Oficial Especializado</v>
      </c>
      <c r="C6194" s="427" t="s">
        <v>1723</v>
      </c>
      <c r="D6194" s="425"/>
      <c r="E6194" s="429"/>
      <c r="F6194" s="419">
        <f>D6175</f>
        <v>0</v>
      </c>
      <c r="G6194" s="432">
        <f>IF(F6194=0,0,ROUND(D6194*E6194/F6194,2))</f>
        <v>0</v>
      </c>
    </row>
    <row r="6195" spans="1:7" ht="16.5" customHeight="1" x14ac:dyDescent="0.2">
      <c r="A6195" s="423" t="s">
        <v>1823</v>
      </c>
      <c r="B6195" s="418" t="str">
        <f t="shared" si="659"/>
        <v xml:space="preserve">Oficial </v>
      </c>
      <c r="C6195" s="424" t="s">
        <v>1724</v>
      </c>
      <c r="D6195" s="425"/>
      <c r="E6195" s="429"/>
      <c r="F6195" s="419">
        <f>D6175</f>
        <v>0</v>
      </c>
      <c r="G6195" s="432">
        <f t="shared" ref="G6195:G6200" si="660">IF(F6195=0,0,ROUND(D6195*E6195/F6195,2))</f>
        <v>0</v>
      </c>
    </row>
    <row r="6196" spans="1:7" ht="16.5" customHeight="1" x14ac:dyDescent="0.2">
      <c r="A6196" s="423" t="s">
        <v>1824</v>
      </c>
      <c r="B6196" s="418" t="str">
        <f t="shared" si="659"/>
        <v>Ayudante</v>
      </c>
      <c r="C6196" s="424" t="s">
        <v>1725</v>
      </c>
      <c r="D6196" s="425"/>
      <c r="E6196" s="429"/>
      <c r="F6196" s="419">
        <f>D6175</f>
        <v>0</v>
      </c>
      <c r="G6196" s="432">
        <f t="shared" si="660"/>
        <v>0</v>
      </c>
    </row>
    <row r="6197" spans="1:7" ht="16.5" customHeight="1" x14ac:dyDescent="0.2">
      <c r="A6197" s="423" t="s">
        <v>1824</v>
      </c>
      <c r="B6197" s="418" t="str">
        <f t="shared" si="659"/>
        <v>Ayudante</v>
      </c>
      <c r="C6197" s="424" t="s">
        <v>825</v>
      </c>
      <c r="D6197" s="425"/>
      <c r="E6197" s="429"/>
      <c r="F6197" s="419">
        <f>D6175</f>
        <v>0</v>
      </c>
      <c r="G6197" s="432">
        <f t="shared" si="660"/>
        <v>0</v>
      </c>
    </row>
    <row r="6198" spans="1:7" ht="16.5" customHeight="1" x14ac:dyDescent="0.2">
      <c r="A6198" s="423"/>
      <c r="B6198" s="418">
        <f t="shared" si="659"/>
        <v>0</v>
      </c>
      <c r="C6198" s="424"/>
      <c r="D6198" s="425"/>
      <c r="E6198" s="429"/>
      <c r="F6198" s="419"/>
      <c r="G6198" s="432">
        <f t="shared" si="660"/>
        <v>0</v>
      </c>
    </row>
    <row r="6199" spans="1:7" ht="16.5" customHeight="1" x14ac:dyDescent="0.2">
      <c r="A6199" s="423" t="s">
        <v>1825</v>
      </c>
      <c r="B6199" s="418" t="str">
        <f t="shared" si="659"/>
        <v>Sereno</v>
      </c>
      <c r="C6199" s="424" t="s">
        <v>1726</v>
      </c>
      <c r="D6199" s="433"/>
      <c r="E6199" s="571"/>
      <c r="F6199" s="419">
        <f>D6175</f>
        <v>0</v>
      </c>
      <c r="G6199" s="432">
        <f t="shared" si="660"/>
        <v>0</v>
      </c>
    </row>
    <row r="6200" spans="1:7" ht="16.5" customHeight="1" x14ac:dyDescent="0.2">
      <c r="A6200" s="423"/>
      <c r="B6200" s="418">
        <f t="shared" si="659"/>
        <v>0</v>
      </c>
      <c r="C6200" s="418"/>
      <c r="D6200" s="469"/>
      <c r="E6200" s="419"/>
      <c r="F6200" s="419">
        <f>D6175</f>
        <v>0</v>
      </c>
      <c r="G6200" s="432">
        <f t="shared" si="660"/>
        <v>0</v>
      </c>
    </row>
    <row r="6201" spans="1:7" ht="16.5" customHeight="1" x14ac:dyDescent="0.2">
      <c r="A6201" s="169"/>
      <c r="B6201" s="156"/>
      <c r="C6201" s="160"/>
      <c r="D6201" s="156"/>
      <c r="E6201" s="157"/>
      <c r="F6201" s="166" t="s">
        <v>36</v>
      </c>
      <c r="G6201" s="434">
        <f>SUBTOTAL(9,G6194:G6200)</f>
        <v>0</v>
      </c>
    </row>
    <row r="6202" spans="1:7" ht="16.5" customHeight="1" x14ac:dyDescent="0.2">
      <c r="A6202" s="165"/>
      <c r="B6202" s="160"/>
      <c r="C6202" s="167" t="s">
        <v>1705</v>
      </c>
      <c r="D6202" s="156"/>
      <c r="E6202" s="157"/>
      <c r="F6202" s="158"/>
      <c r="G6202" s="168"/>
    </row>
    <row r="6203" spans="1:7" ht="16.5" customHeight="1" x14ac:dyDescent="0.2">
      <c r="A6203" s="603" t="s">
        <v>681</v>
      </c>
      <c r="B6203" s="604"/>
      <c r="C6203" s="605" t="s">
        <v>0</v>
      </c>
      <c r="D6203" s="605" t="s">
        <v>31</v>
      </c>
      <c r="E6203" s="607" t="s">
        <v>32</v>
      </c>
      <c r="F6203" s="609" t="s">
        <v>33</v>
      </c>
      <c r="G6203" s="611" t="s">
        <v>34</v>
      </c>
    </row>
    <row r="6204" spans="1:7" ht="16.5" customHeight="1" x14ac:dyDescent="0.2">
      <c r="A6204" s="163" t="s">
        <v>682</v>
      </c>
      <c r="B6204" s="164" t="s">
        <v>683</v>
      </c>
      <c r="C6204" s="606"/>
      <c r="D6204" s="606"/>
      <c r="E6204" s="608"/>
      <c r="F6204" s="610"/>
      <c r="G6204" s="612"/>
    </row>
    <row r="6205" spans="1:7" ht="16.5" customHeight="1" x14ac:dyDescent="0.2">
      <c r="A6205" s="423"/>
      <c r="B6205" s="418">
        <f t="shared" ref="B6205:B6215" si="661">IF(A6205=0,0,VLOOKUP(A6205,Tabla_Indices,2,FALSE))</f>
        <v>0</v>
      </c>
      <c r="C6205" s="424"/>
      <c r="D6205" s="425"/>
      <c r="E6205" s="429"/>
      <c r="F6205" s="430"/>
      <c r="G6205" s="432">
        <f>ROUND(E6205*F6205,2)</f>
        <v>0</v>
      </c>
    </row>
    <row r="6206" spans="1:7" ht="16.5" customHeight="1" x14ac:dyDescent="0.2">
      <c r="A6206" s="423"/>
      <c r="B6206" s="418">
        <f t="shared" si="661"/>
        <v>0</v>
      </c>
      <c r="C6206" s="424"/>
      <c r="D6206" s="425"/>
      <c r="E6206" s="429"/>
      <c r="F6206" s="430"/>
      <c r="G6206" s="432">
        <f t="shared" ref="G6206:G6215" si="662">ROUND(E6206*F6206,2)</f>
        <v>0</v>
      </c>
    </row>
    <row r="6207" spans="1:7" ht="16.5" customHeight="1" x14ac:dyDescent="0.2">
      <c r="A6207" s="423"/>
      <c r="B6207" s="418">
        <f t="shared" si="661"/>
        <v>0</v>
      </c>
      <c r="C6207" s="424"/>
      <c r="D6207" s="425"/>
      <c r="E6207" s="429"/>
      <c r="F6207" s="430"/>
      <c r="G6207" s="432">
        <f t="shared" si="662"/>
        <v>0</v>
      </c>
    </row>
    <row r="6208" spans="1:7" ht="16.5" customHeight="1" x14ac:dyDescent="0.2">
      <c r="A6208" s="423"/>
      <c r="B6208" s="418">
        <f t="shared" si="661"/>
        <v>0</v>
      </c>
      <c r="C6208" s="424"/>
      <c r="D6208" s="425"/>
      <c r="E6208" s="429"/>
      <c r="F6208" s="430"/>
      <c r="G6208" s="432">
        <f t="shared" si="662"/>
        <v>0</v>
      </c>
    </row>
    <row r="6209" spans="1:7" ht="16.5" customHeight="1" x14ac:dyDescent="0.2">
      <c r="A6209" s="423"/>
      <c r="B6209" s="418">
        <f t="shared" si="661"/>
        <v>0</v>
      </c>
      <c r="C6209" s="424"/>
      <c r="D6209" s="425"/>
      <c r="E6209" s="429"/>
      <c r="F6209" s="430"/>
      <c r="G6209" s="432">
        <f t="shared" si="662"/>
        <v>0</v>
      </c>
    </row>
    <row r="6210" spans="1:7" ht="16.5" customHeight="1" x14ac:dyDescent="0.2">
      <c r="A6210" s="423"/>
      <c r="B6210" s="418">
        <f t="shared" si="661"/>
        <v>0</v>
      </c>
      <c r="C6210" s="424"/>
      <c r="D6210" s="425"/>
      <c r="E6210" s="435"/>
      <c r="F6210" s="430"/>
      <c r="G6210" s="432">
        <f t="shared" si="662"/>
        <v>0</v>
      </c>
    </row>
    <row r="6211" spans="1:7" ht="16.5" customHeight="1" x14ac:dyDescent="0.2">
      <c r="A6211" s="423"/>
      <c r="B6211" s="418">
        <f t="shared" si="661"/>
        <v>0</v>
      </c>
      <c r="C6211" s="424"/>
      <c r="D6211" s="425"/>
      <c r="E6211" s="429"/>
      <c r="F6211" s="430"/>
      <c r="G6211" s="432">
        <f t="shared" si="662"/>
        <v>0</v>
      </c>
    </row>
    <row r="6212" spans="1:7" ht="16.5" customHeight="1" x14ac:dyDescent="0.2">
      <c r="A6212" s="423"/>
      <c r="B6212" s="418">
        <f t="shared" si="661"/>
        <v>0</v>
      </c>
      <c r="C6212" s="424"/>
      <c r="D6212" s="425"/>
      <c r="E6212" s="429"/>
      <c r="F6212" s="430"/>
      <c r="G6212" s="432">
        <f t="shared" si="662"/>
        <v>0</v>
      </c>
    </row>
    <row r="6213" spans="1:7" ht="16.5" customHeight="1" x14ac:dyDescent="0.2">
      <c r="A6213" s="423"/>
      <c r="B6213" s="418">
        <f t="shared" si="661"/>
        <v>0</v>
      </c>
      <c r="C6213" s="424"/>
      <c r="D6213" s="425"/>
      <c r="E6213" s="429"/>
      <c r="F6213" s="430"/>
      <c r="G6213" s="432">
        <f t="shared" si="662"/>
        <v>0</v>
      </c>
    </row>
    <row r="6214" spans="1:7" ht="16.5" customHeight="1" x14ac:dyDescent="0.2">
      <c r="A6214" s="423"/>
      <c r="B6214" s="418">
        <f t="shared" si="661"/>
        <v>0</v>
      </c>
      <c r="C6214" s="424"/>
      <c r="D6214" s="425"/>
      <c r="E6214" s="429"/>
      <c r="F6214" s="430"/>
      <c r="G6214" s="432">
        <f t="shared" si="662"/>
        <v>0</v>
      </c>
    </row>
    <row r="6215" spans="1:7" ht="16.5" customHeight="1" x14ac:dyDescent="0.2">
      <c r="A6215" s="423"/>
      <c r="B6215" s="418">
        <f t="shared" si="661"/>
        <v>0</v>
      </c>
      <c r="C6215" s="424"/>
      <c r="D6215" s="425"/>
      <c r="E6215" s="429"/>
      <c r="F6215" s="430"/>
      <c r="G6215" s="432">
        <f t="shared" si="662"/>
        <v>0</v>
      </c>
    </row>
    <row r="6216" spans="1:7" ht="16.5" customHeight="1" x14ac:dyDescent="0.2">
      <c r="A6216" s="165"/>
      <c r="B6216" s="160"/>
      <c r="C6216" s="160"/>
      <c r="D6216" s="156"/>
      <c r="E6216" s="157"/>
      <c r="F6216" s="166" t="s">
        <v>37</v>
      </c>
      <c r="G6216" s="436">
        <f>SUBTOTAL(9,G6205:G6215)</f>
        <v>0</v>
      </c>
    </row>
    <row r="6217" spans="1:7" ht="16.5" customHeight="1" x14ac:dyDescent="0.2">
      <c r="A6217" s="165"/>
      <c r="B6217" s="160"/>
      <c r="C6217" s="167" t="s">
        <v>1706</v>
      </c>
      <c r="D6217" s="156"/>
      <c r="E6217" s="157"/>
      <c r="F6217" s="158"/>
      <c r="G6217" s="168"/>
    </row>
    <row r="6218" spans="1:7" ht="16.5" customHeight="1" x14ac:dyDescent="0.2">
      <c r="A6218" s="603" t="s">
        <v>681</v>
      </c>
      <c r="B6218" s="604"/>
      <c r="C6218" s="605" t="s">
        <v>0</v>
      </c>
      <c r="D6218" s="605" t="s">
        <v>31</v>
      </c>
      <c r="E6218" s="607" t="s">
        <v>32</v>
      </c>
      <c r="F6218" s="609" t="s">
        <v>33</v>
      </c>
      <c r="G6218" s="611" t="s">
        <v>34</v>
      </c>
    </row>
    <row r="6219" spans="1:7" ht="16.5" customHeight="1" x14ac:dyDescent="0.2">
      <c r="A6219" s="163" t="s">
        <v>682</v>
      </c>
      <c r="B6219" s="164" t="s">
        <v>683</v>
      </c>
      <c r="C6219" s="606"/>
      <c r="D6219" s="606"/>
      <c r="E6219" s="608"/>
      <c r="F6219" s="610"/>
      <c r="G6219" s="612"/>
    </row>
    <row r="6220" spans="1:7" ht="16.5" customHeight="1" x14ac:dyDescent="0.2">
      <c r="A6220" s="423"/>
      <c r="B6220" s="418">
        <f>IF(A6220=0,0,VLOOKUP(A6220,Tabla_Indices,2,FALSE))</f>
        <v>0</v>
      </c>
      <c r="C6220" s="424"/>
      <c r="D6220" s="425"/>
      <c r="E6220" s="429"/>
      <c r="F6220" s="430"/>
      <c r="G6220" s="432">
        <f>ROUND(E6220*F6220,2)</f>
        <v>0</v>
      </c>
    </row>
    <row r="6221" spans="1:7" ht="16.5" customHeight="1" x14ac:dyDescent="0.2">
      <c r="A6221" s="423"/>
      <c r="B6221" s="418">
        <f>IF(A6221=0,0,VLOOKUP(A6221,Tabla_Indices,2,FALSE))</f>
        <v>0</v>
      </c>
      <c r="C6221" s="424"/>
      <c r="D6221" s="425"/>
      <c r="E6221" s="435"/>
      <c r="F6221" s="430"/>
      <c r="G6221" s="432">
        <f t="shared" ref="G6221" si="663">ROUND(E6221*F6221,2)</f>
        <v>0</v>
      </c>
    </row>
    <row r="6222" spans="1:7" ht="16.5" customHeight="1" x14ac:dyDescent="0.2">
      <c r="A6222" s="165"/>
      <c r="B6222" s="160"/>
      <c r="C6222" s="160"/>
      <c r="D6222" s="156"/>
      <c r="E6222" s="157"/>
      <c r="F6222" s="166" t="s">
        <v>1707</v>
      </c>
      <c r="G6222" s="436">
        <f>SUBTOTAL(9,G6220:G6221)</f>
        <v>0</v>
      </c>
    </row>
    <row r="6223" spans="1:7" ht="16.5" customHeight="1" thickBot="1" x14ac:dyDescent="0.25">
      <c r="A6223" s="170"/>
      <c r="B6223" s="171"/>
      <c r="C6223" s="172"/>
      <c r="D6223" s="171"/>
      <c r="E6223" s="173"/>
      <c r="F6223" s="174"/>
      <c r="G6223" s="175"/>
    </row>
    <row r="6224" spans="1:7" ht="16.5" customHeight="1" thickBot="1" x14ac:dyDescent="0.25">
      <c r="A6224" s="202">
        <f>B6157</f>
        <v>83</v>
      </c>
      <c r="B6224" s="201">
        <f>C6157</f>
        <v>0</v>
      </c>
      <c r="C6224" s="225"/>
      <c r="D6224" s="225" t="s">
        <v>38</v>
      </c>
      <c r="E6224" s="226"/>
      <c r="F6224" s="437" t="str">
        <f>CONCATENATE("$/",G6157)</f>
        <v>$/0</v>
      </c>
      <c r="G6224" s="438">
        <f>SUBTOTAL(9,G6180:G6223)</f>
        <v>0</v>
      </c>
    </row>
    <row r="6225" spans="1:7" ht="16.5" customHeight="1" thickTop="1" thickBot="1" x14ac:dyDescent="0.25"/>
    <row r="6226" spans="1:7" ht="16.5" customHeight="1" thickTop="1" x14ac:dyDescent="0.2">
      <c r="A6226" s="613" t="s">
        <v>40</v>
      </c>
      <c r="B6226" s="614"/>
      <c r="C6226" s="614"/>
      <c r="D6226" s="614"/>
      <c r="E6226" s="614"/>
      <c r="F6226" s="614"/>
      <c r="G6226" s="615"/>
    </row>
    <row r="6227" spans="1:7" ht="16.5" customHeight="1" x14ac:dyDescent="0.2">
      <c r="A6227" s="146" t="s">
        <v>819</v>
      </c>
      <c r="B6227" s="147" t="str">
        <f>Comitente</f>
        <v>DIRECCIÓN PROVINCIAL DE VIALIDAD</v>
      </c>
      <c r="C6227" s="148"/>
      <c r="D6227" s="223"/>
      <c r="E6227" s="223"/>
      <c r="F6227" s="150"/>
      <c r="G6227" s="151"/>
    </row>
    <row r="6228" spans="1:7" ht="16.5" customHeight="1" x14ac:dyDescent="0.2">
      <c r="A6228" s="146" t="s">
        <v>820</v>
      </c>
      <c r="B6228" s="147">
        <f>Contratista</f>
        <v>0</v>
      </c>
      <c r="C6228" s="152"/>
      <c r="D6228" s="152"/>
      <c r="E6228" s="152"/>
      <c r="F6228" s="147"/>
      <c r="G6228" s="153"/>
    </row>
    <row r="6229" spans="1:7" ht="16.5" customHeight="1" x14ac:dyDescent="0.2">
      <c r="A6229" s="146" t="s">
        <v>28</v>
      </c>
      <c r="B6229" s="147">
        <f>Obra</f>
        <v>0</v>
      </c>
      <c r="C6229" s="152"/>
      <c r="D6229" s="152"/>
      <c r="E6229" s="152"/>
      <c r="F6229" s="147" t="s">
        <v>41</v>
      </c>
      <c r="G6229" s="153">
        <f>Fecha_Base</f>
        <v>0</v>
      </c>
    </row>
    <row r="6230" spans="1:7" ht="16.5" customHeight="1" x14ac:dyDescent="0.2">
      <c r="A6230" s="154" t="s">
        <v>818</v>
      </c>
      <c r="B6230" s="155">
        <f>Ubicación</f>
        <v>0</v>
      </c>
      <c r="C6230" s="155"/>
      <c r="D6230" s="156"/>
      <c r="E6230" s="157"/>
      <c r="F6230" s="158"/>
      <c r="G6230" s="159"/>
    </row>
    <row r="6231" spans="1:7" ht="16.5" customHeight="1" x14ac:dyDescent="0.2">
      <c r="A6231" s="154" t="s">
        <v>42</v>
      </c>
      <c r="B6231" s="470"/>
      <c r="C6231" s="160" t="str">
        <f>IF(B6231="","",VLOOKUP(B6231,Tabla_CyP,2,FALSE))</f>
        <v/>
      </c>
      <c r="E6231" s="157"/>
      <c r="F6231" s="158"/>
      <c r="G6231" s="159"/>
    </row>
    <row r="6232" spans="1:7" ht="16.5" customHeight="1" x14ac:dyDescent="0.2">
      <c r="A6232" s="154" t="s">
        <v>29</v>
      </c>
      <c r="B6232" s="570">
        <v>84</v>
      </c>
      <c r="C6232" s="160">
        <f>IF(B6232=0,"",VLOOKUP(B6232,Tabla_CyP,2,FALSE))</f>
        <v>0</v>
      </c>
      <c r="D6232" s="156"/>
      <c r="E6232" s="157"/>
      <c r="F6232" s="155" t="s">
        <v>30</v>
      </c>
      <c r="G6232" s="161">
        <f>IF(B6232=0,"",VLOOKUP(B6232,Tabla_CyP,4,FALSE))</f>
        <v>0</v>
      </c>
    </row>
    <row r="6233" spans="1:7" ht="16.5" customHeight="1" x14ac:dyDescent="0.2">
      <c r="A6233" s="154"/>
      <c r="B6233" s="155"/>
      <c r="C6233" s="160"/>
      <c r="D6233" s="156"/>
      <c r="E6233" s="157"/>
      <c r="F6233" s="160"/>
      <c r="G6233" s="162"/>
    </row>
    <row r="6234" spans="1:7" ht="16.5" customHeight="1" x14ac:dyDescent="0.2">
      <c r="A6234" s="412"/>
      <c r="B6234" s="149"/>
      <c r="C6234" s="413" t="s">
        <v>1695</v>
      </c>
      <c r="D6234" s="149"/>
      <c r="E6234" s="149"/>
      <c r="F6234" s="149"/>
      <c r="G6234" s="414"/>
    </row>
    <row r="6235" spans="1:7" ht="16.5" customHeight="1" x14ac:dyDescent="0.2">
      <c r="A6235" s="154"/>
      <c r="B6235" s="215"/>
      <c r="C6235" s="160"/>
      <c r="D6235" s="156"/>
      <c r="E6235" s="157"/>
      <c r="F6235" s="155"/>
      <c r="G6235" s="161"/>
    </row>
    <row r="6236" spans="1:7" ht="16.5" customHeight="1" x14ac:dyDescent="0.2">
      <c r="A6236" s="154"/>
      <c r="B6236" s="215"/>
      <c r="C6236" s="415" t="s">
        <v>1696</v>
      </c>
      <c r="D6236" s="416" t="s">
        <v>32</v>
      </c>
      <c r="E6236" s="416" t="s">
        <v>1697</v>
      </c>
      <c r="F6236" s="416" t="s">
        <v>1698</v>
      </c>
      <c r="G6236" s="417" t="s">
        <v>1699</v>
      </c>
    </row>
    <row r="6237" spans="1:7" ht="16.5" customHeight="1" x14ac:dyDescent="0.2">
      <c r="A6237" s="154"/>
      <c r="B6237" s="215"/>
      <c r="C6237" s="424"/>
      <c r="D6237" s="429"/>
      <c r="E6237" s="467"/>
      <c r="F6237" s="430"/>
      <c r="G6237" s="420">
        <f>ROUND(D6237*F6237,2)</f>
        <v>0</v>
      </c>
    </row>
    <row r="6238" spans="1:7" ht="16.5" customHeight="1" x14ac:dyDescent="0.2">
      <c r="A6238" s="154"/>
      <c r="B6238" s="215"/>
      <c r="C6238" s="424"/>
      <c r="D6238" s="429"/>
      <c r="E6238" s="467"/>
      <c r="F6238" s="430"/>
      <c r="G6238" s="420">
        <f>ROUND(D6238*F6238,2)</f>
        <v>0</v>
      </c>
    </row>
    <row r="6239" spans="1:7" ht="16.5" customHeight="1" x14ac:dyDescent="0.2">
      <c r="A6239" s="154"/>
      <c r="B6239" s="215"/>
      <c r="C6239" s="424"/>
      <c r="D6239" s="429"/>
      <c r="E6239" s="467"/>
      <c r="F6239" s="430"/>
      <c r="G6239" s="420">
        <f>ROUND(D6239*F6239,2)</f>
        <v>0</v>
      </c>
    </row>
    <row r="6240" spans="1:7" ht="16.5" customHeight="1" x14ac:dyDescent="0.2">
      <c r="A6240" s="154"/>
      <c r="B6240" s="215"/>
      <c r="C6240" s="424"/>
      <c r="D6240" s="429"/>
      <c r="E6240" s="467"/>
      <c r="F6240" s="430"/>
      <c r="G6240" s="420">
        <f>ROUND(D6240*F6240,2)</f>
        <v>0</v>
      </c>
    </row>
    <row r="6241" spans="1:7" ht="16.5" customHeight="1" x14ac:dyDescent="0.2">
      <c r="A6241" s="154"/>
      <c r="B6241" s="215"/>
      <c r="C6241" s="424"/>
      <c r="D6241" s="429"/>
      <c r="E6241" s="467"/>
      <c r="F6241" s="430"/>
      <c r="G6241" s="420">
        <f t="shared" ref="G6241:G6246" si="664">ROUND(D6241*F6241,2)</f>
        <v>0</v>
      </c>
    </row>
    <row r="6242" spans="1:7" ht="16.5" customHeight="1" x14ac:dyDescent="0.2">
      <c r="A6242" s="154"/>
      <c r="B6242" s="215"/>
      <c r="C6242" s="424"/>
      <c r="D6242" s="429"/>
      <c r="E6242" s="467"/>
      <c r="F6242" s="430"/>
      <c r="G6242" s="420">
        <f t="shared" si="664"/>
        <v>0</v>
      </c>
    </row>
    <row r="6243" spans="1:7" ht="16.5" customHeight="1" x14ac:dyDescent="0.2">
      <c r="A6243" s="154"/>
      <c r="B6243" s="215"/>
      <c r="C6243" s="424"/>
      <c r="D6243" s="429"/>
      <c r="E6243" s="467"/>
      <c r="F6243" s="430"/>
      <c r="G6243" s="420">
        <f t="shared" si="664"/>
        <v>0</v>
      </c>
    </row>
    <row r="6244" spans="1:7" ht="16.5" customHeight="1" x14ac:dyDescent="0.2">
      <c r="A6244" s="154"/>
      <c r="B6244" s="215"/>
      <c r="C6244" s="424"/>
      <c r="D6244" s="429"/>
      <c r="E6244" s="467"/>
      <c r="F6244" s="430"/>
      <c r="G6244" s="420">
        <f t="shared" si="664"/>
        <v>0</v>
      </c>
    </row>
    <row r="6245" spans="1:7" ht="16.5" customHeight="1" x14ac:dyDescent="0.2">
      <c r="A6245" s="154"/>
      <c r="B6245" s="215"/>
      <c r="C6245" s="424"/>
      <c r="D6245" s="429"/>
      <c r="E6245" s="467"/>
      <c r="F6245" s="430"/>
      <c r="G6245" s="420">
        <f t="shared" si="664"/>
        <v>0</v>
      </c>
    </row>
    <row r="6246" spans="1:7" ht="16.5" customHeight="1" x14ac:dyDescent="0.2">
      <c r="A6246" s="154"/>
      <c r="B6246" s="215"/>
      <c r="C6246" s="424"/>
      <c r="D6246" s="429"/>
      <c r="E6246" s="467"/>
      <c r="F6246" s="430"/>
      <c r="G6246" s="420">
        <f t="shared" si="664"/>
        <v>0</v>
      </c>
    </row>
    <row r="6247" spans="1:7" ht="16.5" customHeight="1" thickBot="1" x14ac:dyDescent="0.25">
      <c r="A6247" s="154"/>
      <c r="B6247" s="215"/>
      <c r="C6247" s="160"/>
      <c r="E6247" s="222"/>
      <c r="F6247" s="155"/>
      <c r="G6247" s="161"/>
    </row>
    <row r="6248" spans="1:7" ht="16.5" customHeight="1" thickBot="1" x14ac:dyDescent="0.25">
      <c r="A6248" s="154"/>
      <c r="C6248" s="421" t="s">
        <v>1700</v>
      </c>
      <c r="E6248" s="222">
        <f>SUMPRODUCT(D6237:D6246,E6237:E6246)</f>
        <v>0</v>
      </c>
      <c r="F6248" s="155" t="s">
        <v>1701</v>
      </c>
      <c r="G6248" s="422">
        <f>SUM(G6237:G6246)</f>
        <v>0</v>
      </c>
    </row>
    <row r="6249" spans="1:7" ht="16.5" customHeight="1" x14ac:dyDescent="0.2">
      <c r="A6249" s="154"/>
      <c r="B6249" s="215"/>
      <c r="C6249" s="421"/>
      <c r="D6249" s="222"/>
      <c r="E6249" s="157"/>
      <c r="F6249" s="155"/>
      <c r="G6249" s="224"/>
    </row>
    <row r="6250" spans="1:7" ht="16.5" customHeight="1" x14ac:dyDescent="0.2">
      <c r="A6250" s="154"/>
      <c r="B6250" s="215"/>
      <c r="C6250" s="155" t="s">
        <v>1702</v>
      </c>
      <c r="D6250" s="425"/>
      <c r="E6250" s="559" t="str">
        <f>CONCATENATE(G6232,"/día")</f>
        <v>0/día</v>
      </c>
      <c r="F6250" s="155"/>
      <c r="G6250" s="161"/>
    </row>
    <row r="6251" spans="1:7" ht="16.5" customHeight="1" x14ac:dyDescent="0.2">
      <c r="A6251" s="154"/>
      <c r="B6251" s="215"/>
      <c r="C6251" s="160"/>
      <c r="D6251" s="156"/>
      <c r="E6251" s="157"/>
      <c r="F6251" s="155"/>
      <c r="G6251" s="161"/>
    </row>
    <row r="6252" spans="1:7" ht="16.5" customHeight="1" x14ac:dyDescent="0.2">
      <c r="A6252" s="603" t="s">
        <v>681</v>
      </c>
      <c r="B6252" s="604"/>
      <c r="C6252" s="605" t="s">
        <v>0</v>
      </c>
      <c r="D6252" s="607" t="s">
        <v>1703</v>
      </c>
      <c r="E6252" s="607" t="s">
        <v>1715</v>
      </c>
      <c r="F6252" s="609" t="s">
        <v>1054</v>
      </c>
      <c r="G6252" s="611" t="s">
        <v>34</v>
      </c>
    </row>
    <row r="6253" spans="1:7" ht="16.5" customHeight="1" x14ac:dyDescent="0.2">
      <c r="A6253" s="163" t="s">
        <v>682</v>
      </c>
      <c r="B6253" s="164" t="s">
        <v>683</v>
      </c>
      <c r="C6253" s="606"/>
      <c r="D6253" s="608"/>
      <c r="E6253" s="608"/>
      <c r="F6253" s="610"/>
      <c r="G6253" s="612"/>
    </row>
    <row r="6254" spans="1:7" ht="16.5" customHeight="1" x14ac:dyDescent="0.2">
      <c r="A6254" s="165"/>
      <c r="B6254" s="160"/>
      <c r="C6254" s="167" t="s">
        <v>1704</v>
      </c>
      <c r="D6254" s="157"/>
      <c r="E6254" s="157"/>
      <c r="F6254" s="160"/>
      <c r="G6254" s="168"/>
    </row>
    <row r="6255" spans="1:7" ht="16.5" customHeight="1" x14ac:dyDescent="0.2">
      <c r="A6255" s="578" t="s">
        <v>1806</v>
      </c>
      <c r="B6255" s="418" t="str">
        <f t="shared" ref="B6255:B6264" si="665">IF(A6255=0,0,VLOOKUP(A6255,Tabla_Indices,2,FALSE))</f>
        <v>Equipo - Amortización de equipo</v>
      </c>
      <c r="C6255" s="424" t="s">
        <v>1821</v>
      </c>
      <c r="D6255" s="579">
        <f>C_Amortización_Equipo</f>
        <v>0</v>
      </c>
      <c r="E6255" s="472"/>
      <c r="F6255" s="468">
        <f>IF(C6255="",0,D6250)</f>
        <v>0</v>
      </c>
      <c r="G6255" s="426">
        <f>IF(F6255=0,0,ROUND(E6255/F6255,2))</f>
        <v>0</v>
      </c>
    </row>
    <row r="6256" spans="1:7" ht="16.5" customHeight="1" x14ac:dyDescent="0.2">
      <c r="A6256" s="578" t="s">
        <v>1806</v>
      </c>
      <c r="B6256" s="418" t="str">
        <f t="shared" si="665"/>
        <v>Equipo - Amortización de equipo</v>
      </c>
      <c r="C6256" s="424" t="s">
        <v>1811</v>
      </c>
      <c r="D6256" s="579">
        <f>C_Interés_Equipo</f>
        <v>0</v>
      </c>
      <c r="E6256" s="472"/>
      <c r="F6256" s="468">
        <f>IF(C6256="",0,D6250)</f>
        <v>0</v>
      </c>
      <c r="G6256" s="426">
        <f t="shared" ref="G6256:G6264" si="666">IF(F6256=0,0,ROUND(E6256/F6256,2))</f>
        <v>0</v>
      </c>
    </row>
    <row r="6257" spans="1:7" ht="16.5" customHeight="1" x14ac:dyDescent="0.2">
      <c r="A6257" s="578" t="s">
        <v>1807</v>
      </c>
      <c r="B6257" s="418" t="str">
        <f t="shared" si="665"/>
        <v xml:space="preserve">Accesorios y repuestos para máquinas de uso especial                 </v>
      </c>
      <c r="C6257" s="428" t="s">
        <v>1721</v>
      </c>
      <c r="D6257" s="579">
        <f>C_Reparaciones_Repuestos_Equipos</f>
        <v>0</v>
      </c>
      <c r="E6257" s="472"/>
      <c r="F6257" s="468">
        <f>IF(C6257="",0,D6250)</f>
        <v>0</v>
      </c>
      <c r="G6257" s="426">
        <f t="shared" si="666"/>
        <v>0</v>
      </c>
    </row>
    <row r="6258" spans="1:7" ht="16.5" customHeight="1" x14ac:dyDescent="0.2">
      <c r="A6258" s="578" t="s">
        <v>1809</v>
      </c>
      <c r="B6258" s="418" t="str">
        <f t="shared" si="665"/>
        <v xml:space="preserve">Gas oil                                                                </v>
      </c>
      <c r="C6258" s="428" t="s">
        <v>982</v>
      </c>
      <c r="D6258" s="579">
        <f>C_Combustible_Equipos</f>
        <v>0</v>
      </c>
      <c r="E6258" s="472"/>
      <c r="F6258" s="468">
        <f>IF(C6258="",0,D6250)</f>
        <v>0</v>
      </c>
      <c r="G6258" s="426">
        <f t="shared" si="666"/>
        <v>0</v>
      </c>
    </row>
    <row r="6259" spans="1:7" ht="16.5" customHeight="1" x14ac:dyDescent="0.2">
      <c r="A6259" s="578" t="s">
        <v>1810</v>
      </c>
      <c r="B6259" s="418" t="str">
        <f t="shared" si="665"/>
        <v xml:space="preserve">Aceites lubricantes                                                    </v>
      </c>
      <c r="C6259" s="428" t="s">
        <v>1808</v>
      </c>
      <c r="D6259" s="579">
        <f>C_Lubricantes_Equipos</f>
        <v>0</v>
      </c>
      <c r="E6259" s="472"/>
      <c r="F6259" s="468">
        <f>IF(C6259="",0,D6250)</f>
        <v>0</v>
      </c>
      <c r="G6259" s="426">
        <f t="shared" si="666"/>
        <v>0</v>
      </c>
    </row>
    <row r="6260" spans="1:7" ht="16.5" customHeight="1" x14ac:dyDescent="0.2">
      <c r="A6260" s="578"/>
      <c r="B6260" s="418">
        <f t="shared" si="665"/>
        <v>0</v>
      </c>
      <c r="C6260" s="428"/>
      <c r="D6260" s="471"/>
      <c r="E6260" s="430"/>
      <c r="F6260" s="468">
        <f>IF(C6260="",0,D6250)</f>
        <v>0</v>
      </c>
      <c r="G6260" s="426">
        <f t="shared" si="666"/>
        <v>0</v>
      </c>
    </row>
    <row r="6261" spans="1:7" ht="16.5" customHeight="1" x14ac:dyDescent="0.2">
      <c r="A6261" s="578"/>
      <c r="B6261" s="418">
        <f t="shared" si="665"/>
        <v>0</v>
      </c>
      <c r="C6261" s="428"/>
      <c r="D6261" s="425"/>
      <c r="E6261" s="471"/>
      <c r="F6261" s="468">
        <f>IF(C6261="",0,D6250)</f>
        <v>0</v>
      </c>
      <c r="G6261" s="426">
        <f t="shared" si="666"/>
        <v>0</v>
      </c>
    </row>
    <row r="6262" spans="1:7" ht="16.5" customHeight="1" x14ac:dyDescent="0.2">
      <c r="A6262" s="578"/>
      <c r="B6262" s="418">
        <f t="shared" si="665"/>
        <v>0</v>
      </c>
      <c r="C6262" s="428"/>
      <c r="D6262" s="425"/>
      <c r="E6262" s="471"/>
      <c r="F6262" s="468">
        <f>IF(C6262="",0,D6250)</f>
        <v>0</v>
      </c>
      <c r="G6262" s="426">
        <f t="shared" si="666"/>
        <v>0</v>
      </c>
    </row>
    <row r="6263" spans="1:7" ht="16.5" customHeight="1" x14ac:dyDescent="0.2">
      <c r="A6263" s="578"/>
      <c r="B6263" s="418">
        <f t="shared" si="665"/>
        <v>0</v>
      </c>
      <c r="C6263" s="428"/>
      <c r="D6263" s="425"/>
      <c r="E6263" s="429"/>
      <c r="F6263" s="468">
        <f>IF(C6263="",0,D6250)</f>
        <v>0</v>
      </c>
      <c r="G6263" s="426">
        <f t="shared" si="666"/>
        <v>0</v>
      </c>
    </row>
    <row r="6264" spans="1:7" ht="16.5" customHeight="1" x14ac:dyDescent="0.2">
      <c r="A6264" s="578"/>
      <c r="B6264" s="418">
        <f t="shared" si="665"/>
        <v>0</v>
      </c>
      <c r="C6264" s="424"/>
      <c r="D6264" s="425"/>
      <c r="E6264" s="429"/>
      <c r="F6264" s="468">
        <f>IF(C6264="",0,D6250)</f>
        <v>0</v>
      </c>
      <c r="G6264" s="426">
        <f t="shared" si="666"/>
        <v>0</v>
      </c>
    </row>
    <row r="6265" spans="1:7" ht="16.5" customHeight="1" x14ac:dyDescent="0.2">
      <c r="A6265" s="169"/>
      <c r="B6265" s="156"/>
      <c r="C6265" s="160"/>
      <c r="D6265" s="156"/>
      <c r="E6265" s="157"/>
      <c r="F6265" s="166" t="s">
        <v>35</v>
      </c>
      <c r="G6265" s="431">
        <f>SUBTOTAL(9,G6255:G6264)</f>
        <v>0</v>
      </c>
    </row>
    <row r="6266" spans="1:7" ht="16.5" customHeight="1" x14ac:dyDescent="0.2">
      <c r="A6266" s="165"/>
      <c r="B6266" s="160"/>
      <c r="C6266" s="167" t="s">
        <v>821</v>
      </c>
      <c r="D6266" s="156"/>
      <c r="E6266" s="157"/>
      <c r="F6266" s="158"/>
      <c r="G6266" s="168"/>
    </row>
    <row r="6267" spans="1:7" ht="16.5" customHeight="1" x14ac:dyDescent="0.2">
      <c r="A6267" s="603" t="s">
        <v>681</v>
      </c>
      <c r="B6267" s="604"/>
      <c r="C6267" s="605" t="s">
        <v>0</v>
      </c>
      <c r="D6267" s="607" t="s">
        <v>32</v>
      </c>
      <c r="E6267" s="607" t="s">
        <v>1715</v>
      </c>
      <c r="F6267" s="609" t="s">
        <v>1054</v>
      </c>
      <c r="G6267" s="611" t="s">
        <v>34</v>
      </c>
    </row>
    <row r="6268" spans="1:7" ht="16.5" customHeight="1" x14ac:dyDescent="0.2">
      <c r="A6268" s="163" t="s">
        <v>682</v>
      </c>
      <c r="B6268" s="164" t="s">
        <v>683</v>
      </c>
      <c r="C6268" s="606"/>
      <c r="D6268" s="608"/>
      <c r="E6268" s="608"/>
      <c r="F6268" s="610"/>
      <c r="G6268" s="612"/>
    </row>
    <row r="6269" spans="1:7" ht="16.5" customHeight="1" x14ac:dyDescent="0.2">
      <c r="A6269" s="423" t="s">
        <v>1822</v>
      </c>
      <c r="B6269" s="418" t="str">
        <f t="shared" ref="B6269:B6275" si="667">IF(A6269=0,0,VLOOKUP(A6269,Tabla_Indices,2,FALSE))</f>
        <v>Oficial Especializado</v>
      </c>
      <c r="C6269" s="427" t="s">
        <v>1723</v>
      </c>
      <c r="D6269" s="425"/>
      <c r="E6269" s="429"/>
      <c r="F6269" s="419">
        <f>D6250</f>
        <v>0</v>
      </c>
      <c r="G6269" s="432">
        <f>IF(F6269=0,0,ROUND(D6269*E6269/F6269,2))</f>
        <v>0</v>
      </c>
    </row>
    <row r="6270" spans="1:7" ht="16.5" customHeight="1" x14ac:dyDescent="0.2">
      <c r="A6270" s="423" t="s">
        <v>1823</v>
      </c>
      <c r="B6270" s="418" t="str">
        <f t="shared" si="667"/>
        <v xml:space="preserve">Oficial </v>
      </c>
      <c r="C6270" s="424" t="s">
        <v>1724</v>
      </c>
      <c r="D6270" s="425"/>
      <c r="E6270" s="429"/>
      <c r="F6270" s="419">
        <f>D6250</f>
        <v>0</v>
      </c>
      <c r="G6270" s="432">
        <f t="shared" ref="G6270:G6275" si="668">IF(F6270=0,0,ROUND(D6270*E6270/F6270,2))</f>
        <v>0</v>
      </c>
    </row>
    <row r="6271" spans="1:7" ht="16.5" customHeight="1" x14ac:dyDescent="0.2">
      <c r="A6271" s="423" t="s">
        <v>1824</v>
      </c>
      <c r="B6271" s="418" t="str">
        <f t="shared" si="667"/>
        <v>Ayudante</v>
      </c>
      <c r="C6271" s="424" t="s">
        <v>1725</v>
      </c>
      <c r="D6271" s="425"/>
      <c r="E6271" s="429"/>
      <c r="F6271" s="419">
        <f>D6250</f>
        <v>0</v>
      </c>
      <c r="G6271" s="432">
        <f t="shared" si="668"/>
        <v>0</v>
      </c>
    </row>
    <row r="6272" spans="1:7" ht="16.5" customHeight="1" x14ac:dyDescent="0.2">
      <c r="A6272" s="423" t="s">
        <v>1824</v>
      </c>
      <c r="B6272" s="418" t="str">
        <f t="shared" si="667"/>
        <v>Ayudante</v>
      </c>
      <c r="C6272" s="424" t="s">
        <v>825</v>
      </c>
      <c r="D6272" s="425"/>
      <c r="E6272" s="429"/>
      <c r="F6272" s="419">
        <f>D6250</f>
        <v>0</v>
      </c>
      <c r="G6272" s="432">
        <f t="shared" si="668"/>
        <v>0</v>
      </c>
    </row>
    <row r="6273" spans="1:7" ht="16.5" customHeight="1" x14ac:dyDescent="0.2">
      <c r="A6273" s="423"/>
      <c r="B6273" s="418">
        <f t="shared" si="667"/>
        <v>0</v>
      </c>
      <c r="C6273" s="424"/>
      <c r="D6273" s="425"/>
      <c r="E6273" s="429"/>
      <c r="F6273" s="419"/>
      <c r="G6273" s="432">
        <f t="shared" si="668"/>
        <v>0</v>
      </c>
    </row>
    <row r="6274" spans="1:7" ht="16.5" customHeight="1" x14ac:dyDescent="0.2">
      <c r="A6274" s="423" t="s">
        <v>1825</v>
      </c>
      <c r="B6274" s="418" t="str">
        <f t="shared" si="667"/>
        <v>Sereno</v>
      </c>
      <c r="C6274" s="424" t="s">
        <v>1726</v>
      </c>
      <c r="D6274" s="433"/>
      <c r="E6274" s="571"/>
      <c r="F6274" s="419">
        <f>D6250</f>
        <v>0</v>
      </c>
      <c r="G6274" s="432">
        <f t="shared" si="668"/>
        <v>0</v>
      </c>
    </row>
    <row r="6275" spans="1:7" ht="16.5" customHeight="1" x14ac:dyDescent="0.2">
      <c r="A6275" s="423"/>
      <c r="B6275" s="418">
        <f t="shared" si="667"/>
        <v>0</v>
      </c>
      <c r="C6275" s="418"/>
      <c r="D6275" s="469"/>
      <c r="E6275" s="419"/>
      <c r="F6275" s="419">
        <f>D6250</f>
        <v>0</v>
      </c>
      <c r="G6275" s="432">
        <f t="shared" si="668"/>
        <v>0</v>
      </c>
    </row>
    <row r="6276" spans="1:7" ht="16.5" customHeight="1" x14ac:dyDescent="0.2">
      <c r="A6276" s="169"/>
      <c r="B6276" s="156"/>
      <c r="C6276" s="160"/>
      <c r="D6276" s="156"/>
      <c r="E6276" s="157"/>
      <c r="F6276" s="166" t="s">
        <v>36</v>
      </c>
      <c r="G6276" s="434">
        <f>SUBTOTAL(9,G6269:G6275)</f>
        <v>0</v>
      </c>
    </row>
    <row r="6277" spans="1:7" ht="16.5" customHeight="1" x14ac:dyDescent="0.2">
      <c r="A6277" s="165"/>
      <c r="B6277" s="160"/>
      <c r="C6277" s="167" t="s">
        <v>1705</v>
      </c>
      <c r="D6277" s="156"/>
      <c r="E6277" s="157"/>
      <c r="F6277" s="158"/>
      <c r="G6277" s="168"/>
    </row>
    <row r="6278" spans="1:7" ht="16.5" customHeight="1" x14ac:dyDescent="0.2">
      <c r="A6278" s="603" t="s">
        <v>681</v>
      </c>
      <c r="B6278" s="604"/>
      <c r="C6278" s="605" t="s">
        <v>0</v>
      </c>
      <c r="D6278" s="605" t="s">
        <v>31</v>
      </c>
      <c r="E6278" s="607" t="s">
        <v>32</v>
      </c>
      <c r="F6278" s="609" t="s">
        <v>33</v>
      </c>
      <c r="G6278" s="611" t="s">
        <v>34</v>
      </c>
    </row>
    <row r="6279" spans="1:7" ht="16.5" customHeight="1" x14ac:dyDescent="0.2">
      <c r="A6279" s="163" t="s">
        <v>682</v>
      </c>
      <c r="B6279" s="164" t="s">
        <v>683</v>
      </c>
      <c r="C6279" s="606"/>
      <c r="D6279" s="606"/>
      <c r="E6279" s="608"/>
      <c r="F6279" s="610"/>
      <c r="G6279" s="612"/>
    </row>
    <row r="6280" spans="1:7" ht="16.5" customHeight="1" x14ac:dyDescent="0.2">
      <c r="A6280" s="423"/>
      <c r="B6280" s="418">
        <f t="shared" ref="B6280:B6290" si="669">IF(A6280=0,0,VLOOKUP(A6280,Tabla_Indices,2,FALSE))</f>
        <v>0</v>
      </c>
      <c r="C6280" s="424"/>
      <c r="D6280" s="425"/>
      <c r="E6280" s="429"/>
      <c r="F6280" s="430"/>
      <c r="G6280" s="432">
        <f>ROUND(E6280*F6280,2)</f>
        <v>0</v>
      </c>
    </row>
    <row r="6281" spans="1:7" ht="16.5" customHeight="1" x14ac:dyDescent="0.2">
      <c r="A6281" s="423"/>
      <c r="B6281" s="418">
        <f t="shared" si="669"/>
        <v>0</v>
      </c>
      <c r="C6281" s="424"/>
      <c r="D6281" s="425"/>
      <c r="E6281" s="429"/>
      <c r="F6281" s="430"/>
      <c r="G6281" s="432">
        <f t="shared" ref="G6281:G6290" si="670">ROUND(E6281*F6281,2)</f>
        <v>0</v>
      </c>
    </row>
    <row r="6282" spans="1:7" ht="16.5" customHeight="1" x14ac:dyDescent="0.2">
      <c r="A6282" s="423"/>
      <c r="B6282" s="418">
        <f t="shared" si="669"/>
        <v>0</v>
      </c>
      <c r="C6282" s="424"/>
      <c r="D6282" s="425"/>
      <c r="E6282" s="429"/>
      <c r="F6282" s="430"/>
      <c r="G6282" s="432">
        <f t="shared" si="670"/>
        <v>0</v>
      </c>
    </row>
    <row r="6283" spans="1:7" ht="16.5" customHeight="1" x14ac:dyDescent="0.2">
      <c r="A6283" s="423"/>
      <c r="B6283" s="418">
        <f t="shared" si="669"/>
        <v>0</v>
      </c>
      <c r="C6283" s="424"/>
      <c r="D6283" s="425"/>
      <c r="E6283" s="429"/>
      <c r="F6283" s="430"/>
      <c r="G6283" s="432">
        <f t="shared" si="670"/>
        <v>0</v>
      </c>
    </row>
    <row r="6284" spans="1:7" ht="16.5" customHeight="1" x14ac:dyDescent="0.2">
      <c r="A6284" s="423"/>
      <c r="B6284" s="418">
        <f t="shared" si="669"/>
        <v>0</v>
      </c>
      <c r="C6284" s="424"/>
      <c r="D6284" s="425"/>
      <c r="E6284" s="429"/>
      <c r="F6284" s="430"/>
      <c r="G6284" s="432">
        <f t="shared" si="670"/>
        <v>0</v>
      </c>
    </row>
    <row r="6285" spans="1:7" ht="16.5" customHeight="1" x14ac:dyDescent="0.2">
      <c r="A6285" s="423"/>
      <c r="B6285" s="418">
        <f t="shared" si="669"/>
        <v>0</v>
      </c>
      <c r="C6285" s="424"/>
      <c r="D6285" s="425"/>
      <c r="E6285" s="435"/>
      <c r="F6285" s="430"/>
      <c r="G6285" s="432">
        <f t="shared" si="670"/>
        <v>0</v>
      </c>
    </row>
    <row r="6286" spans="1:7" ht="16.5" customHeight="1" x14ac:dyDescent="0.2">
      <c r="A6286" s="423"/>
      <c r="B6286" s="418">
        <f t="shared" si="669"/>
        <v>0</v>
      </c>
      <c r="C6286" s="424"/>
      <c r="D6286" s="425"/>
      <c r="E6286" s="429"/>
      <c r="F6286" s="430"/>
      <c r="G6286" s="432">
        <f t="shared" si="670"/>
        <v>0</v>
      </c>
    </row>
    <row r="6287" spans="1:7" ht="16.5" customHeight="1" x14ac:dyDescent="0.2">
      <c r="A6287" s="423"/>
      <c r="B6287" s="418">
        <f t="shared" si="669"/>
        <v>0</v>
      </c>
      <c r="C6287" s="424"/>
      <c r="D6287" s="425"/>
      <c r="E6287" s="429"/>
      <c r="F6287" s="430"/>
      <c r="G6287" s="432">
        <f t="shared" si="670"/>
        <v>0</v>
      </c>
    </row>
    <row r="6288" spans="1:7" ht="16.5" customHeight="1" x14ac:dyDescent="0.2">
      <c r="A6288" s="423"/>
      <c r="B6288" s="418">
        <f t="shared" si="669"/>
        <v>0</v>
      </c>
      <c r="C6288" s="424"/>
      <c r="D6288" s="425"/>
      <c r="E6288" s="429"/>
      <c r="F6288" s="430"/>
      <c r="G6288" s="432">
        <f t="shared" si="670"/>
        <v>0</v>
      </c>
    </row>
    <row r="6289" spans="1:7" ht="16.5" customHeight="1" x14ac:dyDescent="0.2">
      <c r="A6289" s="423"/>
      <c r="B6289" s="418">
        <f t="shared" si="669"/>
        <v>0</v>
      </c>
      <c r="C6289" s="424"/>
      <c r="D6289" s="425"/>
      <c r="E6289" s="429"/>
      <c r="F6289" s="430"/>
      <c r="G6289" s="432">
        <f t="shared" si="670"/>
        <v>0</v>
      </c>
    </row>
    <row r="6290" spans="1:7" ht="16.5" customHeight="1" x14ac:dyDescent="0.2">
      <c r="A6290" s="423"/>
      <c r="B6290" s="418">
        <f t="shared" si="669"/>
        <v>0</v>
      </c>
      <c r="C6290" s="424"/>
      <c r="D6290" s="425"/>
      <c r="E6290" s="429"/>
      <c r="F6290" s="430"/>
      <c r="G6290" s="432">
        <f t="shared" si="670"/>
        <v>0</v>
      </c>
    </row>
    <row r="6291" spans="1:7" ht="16.5" customHeight="1" x14ac:dyDescent="0.2">
      <c r="A6291" s="165"/>
      <c r="B6291" s="160"/>
      <c r="C6291" s="160"/>
      <c r="D6291" s="156"/>
      <c r="E6291" s="157"/>
      <c r="F6291" s="166" t="s">
        <v>37</v>
      </c>
      <c r="G6291" s="436">
        <f>SUBTOTAL(9,G6280:G6290)</f>
        <v>0</v>
      </c>
    </row>
    <row r="6292" spans="1:7" ht="16.5" customHeight="1" x14ac:dyDescent="0.2">
      <c r="A6292" s="165"/>
      <c r="B6292" s="160"/>
      <c r="C6292" s="167" t="s">
        <v>1706</v>
      </c>
      <c r="D6292" s="156"/>
      <c r="E6292" s="157"/>
      <c r="F6292" s="158"/>
      <c r="G6292" s="168"/>
    </row>
    <row r="6293" spans="1:7" ht="16.5" customHeight="1" x14ac:dyDescent="0.2">
      <c r="A6293" s="603" t="s">
        <v>681</v>
      </c>
      <c r="B6293" s="604"/>
      <c r="C6293" s="605" t="s">
        <v>0</v>
      </c>
      <c r="D6293" s="605" t="s">
        <v>31</v>
      </c>
      <c r="E6293" s="607" t="s">
        <v>32</v>
      </c>
      <c r="F6293" s="609" t="s">
        <v>33</v>
      </c>
      <c r="G6293" s="611" t="s">
        <v>34</v>
      </c>
    </row>
    <row r="6294" spans="1:7" ht="16.5" customHeight="1" x14ac:dyDescent="0.2">
      <c r="A6294" s="163" t="s">
        <v>682</v>
      </c>
      <c r="B6294" s="164" t="s">
        <v>683</v>
      </c>
      <c r="C6294" s="606"/>
      <c r="D6294" s="606"/>
      <c r="E6294" s="608"/>
      <c r="F6294" s="610"/>
      <c r="G6294" s="612"/>
    </row>
    <row r="6295" spans="1:7" ht="16.5" customHeight="1" x14ac:dyDescent="0.2">
      <c r="A6295" s="423"/>
      <c r="B6295" s="418">
        <f>IF(A6295=0,0,VLOOKUP(A6295,Tabla_Indices,2,FALSE))</f>
        <v>0</v>
      </c>
      <c r="C6295" s="424"/>
      <c r="D6295" s="425"/>
      <c r="E6295" s="429"/>
      <c r="F6295" s="430"/>
      <c r="G6295" s="432">
        <f>ROUND(E6295*F6295,2)</f>
        <v>0</v>
      </c>
    </row>
    <row r="6296" spans="1:7" ht="16.5" customHeight="1" x14ac:dyDescent="0.2">
      <c r="A6296" s="423"/>
      <c r="B6296" s="418">
        <f>IF(A6296=0,0,VLOOKUP(A6296,Tabla_Indices,2,FALSE))</f>
        <v>0</v>
      </c>
      <c r="C6296" s="424"/>
      <c r="D6296" s="425"/>
      <c r="E6296" s="435"/>
      <c r="F6296" s="430"/>
      <c r="G6296" s="432">
        <f t="shared" ref="G6296" si="671">ROUND(E6296*F6296,2)</f>
        <v>0</v>
      </c>
    </row>
    <row r="6297" spans="1:7" ht="16.5" customHeight="1" x14ac:dyDescent="0.2">
      <c r="A6297" s="165"/>
      <c r="B6297" s="160"/>
      <c r="C6297" s="160"/>
      <c r="D6297" s="156"/>
      <c r="E6297" s="157"/>
      <c r="F6297" s="166" t="s">
        <v>1707</v>
      </c>
      <c r="G6297" s="436">
        <f>SUBTOTAL(9,G6295:G6296)</f>
        <v>0</v>
      </c>
    </row>
    <row r="6298" spans="1:7" ht="16.5" customHeight="1" thickBot="1" x14ac:dyDescent="0.25">
      <c r="A6298" s="170"/>
      <c r="B6298" s="171"/>
      <c r="C6298" s="172"/>
      <c r="D6298" s="171"/>
      <c r="E6298" s="173"/>
      <c r="F6298" s="174"/>
      <c r="G6298" s="175"/>
    </row>
    <row r="6299" spans="1:7" ht="16.5" customHeight="1" thickBot="1" x14ac:dyDescent="0.25">
      <c r="A6299" s="202">
        <f>B6232</f>
        <v>84</v>
      </c>
      <c r="B6299" s="201">
        <f>C6232</f>
        <v>0</v>
      </c>
      <c r="C6299" s="225"/>
      <c r="D6299" s="225" t="s">
        <v>38</v>
      </c>
      <c r="E6299" s="226"/>
      <c r="F6299" s="437" t="str">
        <f>CONCATENATE("$/",G6232)</f>
        <v>$/0</v>
      </c>
      <c r="G6299" s="438">
        <f>SUBTOTAL(9,G6255:G6298)</f>
        <v>0</v>
      </c>
    </row>
    <row r="6300" spans="1:7" ht="16.5" customHeight="1" thickTop="1" thickBot="1" x14ac:dyDescent="0.25"/>
    <row r="6301" spans="1:7" ht="16.5" customHeight="1" thickTop="1" x14ac:dyDescent="0.2">
      <c r="A6301" s="613" t="s">
        <v>40</v>
      </c>
      <c r="B6301" s="614"/>
      <c r="C6301" s="614"/>
      <c r="D6301" s="614"/>
      <c r="E6301" s="614"/>
      <c r="F6301" s="614"/>
      <c r="G6301" s="615"/>
    </row>
    <row r="6302" spans="1:7" ht="16.5" customHeight="1" x14ac:dyDescent="0.2">
      <c r="A6302" s="146" t="s">
        <v>819</v>
      </c>
      <c r="B6302" s="147" t="str">
        <f>Comitente</f>
        <v>DIRECCIÓN PROVINCIAL DE VIALIDAD</v>
      </c>
      <c r="C6302" s="148"/>
      <c r="D6302" s="223"/>
      <c r="E6302" s="223"/>
      <c r="F6302" s="150"/>
      <c r="G6302" s="151"/>
    </row>
    <row r="6303" spans="1:7" ht="16.5" customHeight="1" x14ac:dyDescent="0.2">
      <c r="A6303" s="146" t="s">
        <v>820</v>
      </c>
      <c r="B6303" s="147">
        <f>Contratista</f>
        <v>0</v>
      </c>
      <c r="C6303" s="152"/>
      <c r="D6303" s="152"/>
      <c r="E6303" s="152"/>
      <c r="F6303" s="147"/>
      <c r="G6303" s="153"/>
    </row>
    <row r="6304" spans="1:7" ht="16.5" customHeight="1" x14ac:dyDescent="0.2">
      <c r="A6304" s="146" t="s">
        <v>28</v>
      </c>
      <c r="B6304" s="147">
        <f>Obra</f>
        <v>0</v>
      </c>
      <c r="C6304" s="152"/>
      <c r="D6304" s="152"/>
      <c r="E6304" s="152"/>
      <c r="F6304" s="147" t="s">
        <v>41</v>
      </c>
      <c r="G6304" s="153">
        <f>Fecha_Base</f>
        <v>0</v>
      </c>
    </row>
    <row r="6305" spans="1:7" ht="16.5" customHeight="1" x14ac:dyDescent="0.2">
      <c r="A6305" s="154" t="s">
        <v>818</v>
      </c>
      <c r="B6305" s="155">
        <f>Ubicación</f>
        <v>0</v>
      </c>
      <c r="C6305" s="155"/>
      <c r="D6305" s="156"/>
      <c r="E6305" s="157"/>
      <c r="F6305" s="158"/>
      <c r="G6305" s="159"/>
    </row>
    <row r="6306" spans="1:7" ht="16.5" customHeight="1" x14ac:dyDescent="0.2">
      <c r="A6306" s="154" t="s">
        <v>42</v>
      </c>
      <c r="B6306" s="470"/>
      <c r="C6306" s="160" t="str">
        <f>IF(B6306="","",VLOOKUP(B6306,Tabla_CyP,2,FALSE))</f>
        <v/>
      </c>
      <c r="E6306" s="157"/>
      <c r="F6306" s="158"/>
      <c r="G6306" s="159"/>
    </row>
    <row r="6307" spans="1:7" ht="16.5" customHeight="1" x14ac:dyDescent="0.2">
      <c r="A6307" s="154" t="s">
        <v>29</v>
      </c>
      <c r="B6307" s="570">
        <v>85</v>
      </c>
      <c r="C6307" s="160">
        <f>IF(B6307=0,"",VLOOKUP(B6307,Tabla_CyP,2,FALSE))</f>
        <v>0</v>
      </c>
      <c r="D6307" s="156"/>
      <c r="E6307" s="157"/>
      <c r="F6307" s="155" t="s">
        <v>30</v>
      </c>
      <c r="G6307" s="161">
        <f>IF(B6307=0,"",VLOOKUP(B6307,Tabla_CyP,4,FALSE))</f>
        <v>0</v>
      </c>
    </row>
    <row r="6308" spans="1:7" ht="16.5" customHeight="1" x14ac:dyDescent="0.2">
      <c r="A6308" s="154"/>
      <c r="B6308" s="155"/>
      <c r="C6308" s="160"/>
      <c r="D6308" s="156"/>
      <c r="E6308" s="157"/>
      <c r="F6308" s="160"/>
      <c r="G6308" s="162"/>
    </row>
    <row r="6309" spans="1:7" ht="16.5" customHeight="1" x14ac:dyDescent="0.2">
      <c r="A6309" s="412"/>
      <c r="B6309" s="149"/>
      <c r="C6309" s="413" t="s">
        <v>1695</v>
      </c>
      <c r="D6309" s="149"/>
      <c r="E6309" s="149"/>
      <c r="F6309" s="149"/>
      <c r="G6309" s="414"/>
    </row>
    <row r="6310" spans="1:7" ht="16.5" customHeight="1" x14ac:dyDescent="0.2">
      <c r="A6310" s="154"/>
      <c r="B6310" s="215"/>
      <c r="C6310" s="160"/>
      <c r="D6310" s="156"/>
      <c r="E6310" s="157"/>
      <c r="F6310" s="155"/>
      <c r="G6310" s="161"/>
    </row>
    <row r="6311" spans="1:7" ht="16.5" customHeight="1" x14ac:dyDescent="0.2">
      <c r="A6311" s="154"/>
      <c r="B6311" s="215"/>
      <c r="C6311" s="415" t="s">
        <v>1696</v>
      </c>
      <c r="D6311" s="416" t="s">
        <v>32</v>
      </c>
      <c r="E6311" s="416" t="s">
        <v>1697</v>
      </c>
      <c r="F6311" s="416" t="s">
        <v>1698</v>
      </c>
      <c r="G6311" s="417" t="s">
        <v>1699</v>
      </c>
    </row>
    <row r="6312" spans="1:7" ht="16.5" customHeight="1" x14ac:dyDescent="0.2">
      <c r="A6312" s="154"/>
      <c r="B6312" s="215"/>
      <c r="C6312" s="424"/>
      <c r="D6312" s="429"/>
      <c r="E6312" s="467"/>
      <c r="F6312" s="430"/>
      <c r="G6312" s="420">
        <f>ROUND(D6312*F6312,2)</f>
        <v>0</v>
      </c>
    </row>
    <row r="6313" spans="1:7" ht="16.5" customHeight="1" x14ac:dyDescent="0.2">
      <c r="A6313" s="154"/>
      <c r="B6313" s="215"/>
      <c r="C6313" s="424"/>
      <c r="D6313" s="429"/>
      <c r="E6313" s="467"/>
      <c r="F6313" s="430"/>
      <c r="G6313" s="420">
        <f>ROUND(D6313*F6313,2)</f>
        <v>0</v>
      </c>
    </row>
    <row r="6314" spans="1:7" ht="16.5" customHeight="1" x14ac:dyDescent="0.2">
      <c r="A6314" s="154"/>
      <c r="B6314" s="215"/>
      <c r="C6314" s="424"/>
      <c r="D6314" s="429"/>
      <c r="E6314" s="467"/>
      <c r="F6314" s="430"/>
      <c r="G6314" s="420">
        <f>ROUND(D6314*F6314,2)</f>
        <v>0</v>
      </c>
    </row>
    <row r="6315" spans="1:7" ht="16.5" customHeight="1" x14ac:dyDescent="0.2">
      <c r="A6315" s="154"/>
      <c r="B6315" s="215"/>
      <c r="C6315" s="424"/>
      <c r="D6315" s="429"/>
      <c r="E6315" s="467"/>
      <c r="F6315" s="430"/>
      <c r="G6315" s="420">
        <f>ROUND(D6315*F6315,2)</f>
        <v>0</v>
      </c>
    </row>
    <row r="6316" spans="1:7" ht="16.5" customHeight="1" x14ac:dyDescent="0.2">
      <c r="A6316" s="154"/>
      <c r="B6316" s="215"/>
      <c r="C6316" s="424"/>
      <c r="D6316" s="429"/>
      <c r="E6316" s="467"/>
      <c r="F6316" s="430"/>
      <c r="G6316" s="420">
        <f t="shared" ref="G6316:G6321" si="672">ROUND(D6316*F6316,2)</f>
        <v>0</v>
      </c>
    </row>
    <row r="6317" spans="1:7" ht="16.5" customHeight="1" x14ac:dyDescent="0.2">
      <c r="A6317" s="154"/>
      <c r="B6317" s="215"/>
      <c r="C6317" s="424"/>
      <c r="D6317" s="429"/>
      <c r="E6317" s="467"/>
      <c r="F6317" s="430"/>
      <c r="G6317" s="420">
        <f t="shared" si="672"/>
        <v>0</v>
      </c>
    </row>
    <row r="6318" spans="1:7" ht="16.5" customHeight="1" x14ac:dyDescent="0.2">
      <c r="A6318" s="154"/>
      <c r="B6318" s="215"/>
      <c r="C6318" s="424"/>
      <c r="D6318" s="429"/>
      <c r="E6318" s="467"/>
      <c r="F6318" s="430"/>
      <c r="G6318" s="420">
        <f t="shared" si="672"/>
        <v>0</v>
      </c>
    </row>
    <row r="6319" spans="1:7" ht="16.5" customHeight="1" x14ac:dyDescent="0.2">
      <c r="A6319" s="154"/>
      <c r="B6319" s="215"/>
      <c r="C6319" s="424"/>
      <c r="D6319" s="429"/>
      <c r="E6319" s="467"/>
      <c r="F6319" s="430"/>
      <c r="G6319" s="420">
        <f t="shared" si="672"/>
        <v>0</v>
      </c>
    </row>
    <row r="6320" spans="1:7" ht="16.5" customHeight="1" x14ac:dyDescent="0.2">
      <c r="A6320" s="154"/>
      <c r="B6320" s="215"/>
      <c r="C6320" s="424"/>
      <c r="D6320" s="429"/>
      <c r="E6320" s="467"/>
      <c r="F6320" s="430"/>
      <c r="G6320" s="420">
        <f t="shared" si="672"/>
        <v>0</v>
      </c>
    </row>
    <row r="6321" spans="1:7" ht="16.5" customHeight="1" x14ac:dyDescent="0.2">
      <c r="A6321" s="154"/>
      <c r="B6321" s="215"/>
      <c r="C6321" s="424"/>
      <c r="D6321" s="429"/>
      <c r="E6321" s="467"/>
      <c r="F6321" s="430"/>
      <c r="G6321" s="420">
        <f t="shared" si="672"/>
        <v>0</v>
      </c>
    </row>
    <row r="6322" spans="1:7" ht="16.5" customHeight="1" thickBot="1" x14ac:dyDescent="0.25">
      <c r="A6322" s="154"/>
      <c r="B6322" s="215"/>
      <c r="C6322" s="160"/>
      <c r="E6322" s="222"/>
      <c r="F6322" s="155"/>
      <c r="G6322" s="161"/>
    </row>
    <row r="6323" spans="1:7" ht="16.5" customHeight="1" thickBot="1" x14ac:dyDescent="0.25">
      <c r="A6323" s="154"/>
      <c r="C6323" s="421" t="s">
        <v>1700</v>
      </c>
      <c r="E6323" s="222">
        <f>SUMPRODUCT(D6312:D6321,E6312:E6321)</f>
        <v>0</v>
      </c>
      <c r="F6323" s="155" t="s">
        <v>1701</v>
      </c>
      <c r="G6323" s="422">
        <f>SUM(G6312:G6321)</f>
        <v>0</v>
      </c>
    </row>
    <row r="6324" spans="1:7" ht="16.5" customHeight="1" x14ac:dyDescent="0.2">
      <c r="A6324" s="154"/>
      <c r="B6324" s="215"/>
      <c r="C6324" s="421"/>
      <c r="D6324" s="222"/>
      <c r="E6324" s="157"/>
      <c r="F6324" s="155"/>
      <c r="G6324" s="224"/>
    </row>
    <row r="6325" spans="1:7" ht="16.5" customHeight="1" x14ac:dyDescent="0.2">
      <c r="A6325" s="154"/>
      <c r="B6325" s="215"/>
      <c r="C6325" s="155" t="s">
        <v>1702</v>
      </c>
      <c r="D6325" s="425"/>
      <c r="E6325" s="559" t="str">
        <f>CONCATENATE(G6307,"/día")</f>
        <v>0/día</v>
      </c>
      <c r="F6325" s="155"/>
      <c r="G6325" s="161"/>
    </row>
    <row r="6326" spans="1:7" ht="16.5" customHeight="1" x14ac:dyDescent="0.2">
      <c r="A6326" s="154"/>
      <c r="B6326" s="215"/>
      <c r="C6326" s="160"/>
      <c r="D6326" s="156"/>
      <c r="E6326" s="157"/>
      <c r="F6326" s="155"/>
      <c r="G6326" s="161"/>
    </row>
    <row r="6327" spans="1:7" ht="16.5" customHeight="1" x14ac:dyDescent="0.2">
      <c r="A6327" s="603" t="s">
        <v>681</v>
      </c>
      <c r="B6327" s="604"/>
      <c r="C6327" s="605" t="s">
        <v>0</v>
      </c>
      <c r="D6327" s="607" t="s">
        <v>1703</v>
      </c>
      <c r="E6327" s="607" t="s">
        <v>1715</v>
      </c>
      <c r="F6327" s="609" t="s">
        <v>1054</v>
      </c>
      <c r="G6327" s="611" t="s">
        <v>34</v>
      </c>
    </row>
    <row r="6328" spans="1:7" ht="16.5" customHeight="1" x14ac:dyDescent="0.2">
      <c r="A6328" s="163" t="s">
        <v>682</v>
      </c>
      <c r="B6328" s="164" t="s">
        <v>683</v>
      </c>
      <c r="C6328" s="606"/>
      <c r="D6328" s="608"/>
      <c r="E6328" s="608"/>
      <c r="F6328" s="610"/>
      <c r="G6328" s="612"/>
    </row>
    <row r="6329" spans="1:7" ht="16.5" customHeight="1" x14ac:dyDescent="0.2">
      <c r="A6329" s="165"/>
      <c r="B6329" s="160"/>
      <c r="C6329" s="167" t="s">
        <v>1704</v>
      </c>
      <c r="D6329" s="157"/>
      <c r="E6329" s="157"/>
      <c r="F6329" s="160"/>
      <c r="G6329" s="168"/>
    </row>
    <row r="6330" spans="1:7" ht="16.5" customHeight="1" x14ac:dyDescent="0.2">
      <c r="A6330" s="578" t="s">
        <v>1806</v>
      </c>
      <c r="B6330" s="418" t="str">
        <f t="shared" ref="B6330:B6339" si="673">IF(A6330=0,0,VLOOKUP(A6330,Tabla_Indices,2,FALSE))</f>
        <v>Equipo - Amortización de equipo</v>
      </c>
      <c r="C6330" s="424" t="s">
        <v>1821</v>
      </c>
      <c r="D6330" s="579">
        <f>C_Amortización_Equipo</f>
        <v>0</v>
      </c>
      <c r="E6330" s="472"/>
      <c r="F6330" s="468">
        <f>IF(C6330="",0,D6325)</f>
        <v>0</v>
      </c>
      <c r="G6330" s="426">
        <f>IF(F6330=0,0,ROUND(E6330/F6330,2))</f>
        <v>0</v>
      </c>
    </row>
    <row r="6331" spans="1:7" ht="16.5" customHeight="1" x14ac:dyDescent="0.2">
      <c r="A6331" s="578" t="s">
        <v>1806</v>
      </c>
      <c r="B6331" s="418" t="str">
        <f t="shared" si="673"/>
        <v>Equipo - Amortización de equipo</v>
      </c>
      <c r="C6331" s="424" t="s">
        <v>1811</v>
      </c>
      <c r="D6331" s="579">
        <f>C_Interés_Equipo</f>
        <v>0</v>
      </c>
      <c r="E6331" s="472"/>
      <c r="F6331" s="468">
        <f>IF(C6331="",0,D6325)</f>
        <v>0</v>
      </c>
      <c r="G6331" s="426">
        <f t="shared" ref="G6331:G6339" si="674">IF(F6331=0,0,ROUND(E6331/F6331,2))</f>
        <v>0</v>
      </c>
    </row>
    <row r="6332" spans="1:7" ht="16.5" customHeight="1" x14ac:dyDescent="0.2">
      <c r="A6332" s="578" t="s">
        <v>1807</v>
      </c>
      <c r="B6332" s="418" t="str">
        <f t="shared" si="673"/>
        <v xml:space="preserve">Accesorios y repuestos para máquinas de uso especial                 </v>
      </c>
      <c r="C6332" s="428" t="s">
        <v>1721</v>
      </c>
      <c r="D6332" s="579">
        <f>C_Reparaciones_Repuestos_Equipos</f>
        <v>0</v>
      </c>
      <c r="E6332" s="472"/>
      <c r="F6332" s="468">
        <f>IF(C6332="",0,D6325)</f>
        <v>0</v>
      </c>
      <c r="G6332" s="426">
        <f t="shared" si="674"/>
        <v>0</v>
      </c>
    </row>
    <row r="6333" spans="1:7" ht="16.5" customHeight="1" x14ac:dyDescent="0.2">
      <c r="A6333" s="578" t="s">
        <v>1809</v>
      </c>
      <c r="B6333" s="418" t="str">
        <f t="shared" si="673"/>
        <v xml:space="preserve">Gas oil                                                                </v>
      </c>
      <c r="C6333" s="428" t="s">
        <v>982</v>
      </c>
      <c r="D6333" s="579">
        <f>C_Combustible_Equipos</f>
        <v>0</v>
      </c>
      <c r="E6333" s="472"/>
      <c r="F6333" s="468">
        <f>IF(C6333="",0,D6325)</f>
        <v>0</v>
      </c>
      <c r="G6333" s="426">
        <f t="shared" si="674"/>
        <v>0</v>
      </c>
    </row>
    <row r="6334" spans="1:7" ht="16.5" customHeight="1" x14ac:dyDescent="0.2">
      <c r="A6334" s="578" t="s">
        <v>1810</v>
      </c>
      <c r="B6334" s="418" t="str">
        <f t="shared" si="673"/>
        <v xml:space="preserve">Aceites lubricantes                                                    </v>
      </c>
      <c r="C6334" s="428" t="s">
        <v>1808</v>
      </c>
      <c r="D6334" s="579">
        <f>C_Lubricantes_Equipos</f>
        <v>0</v>
      </c>
      <c r="E6334" s="472"/>
      <c r="F6334" s="468">
        <f>IF(C6334="",0,D6325)</f>
        <v>0</v>
      </c>
      <c r="G6334" s="426">
        <f t="shared" si="674"/>
        <v>0</v>
      </c>
    </row>
    <row r="6335" spans="1:7" ht="16.5" customHeight="1" x14ac:dyDescent="0.2">
      <c r="A6335" s="578"/>
      <c r="B6335" s="418">
        <f t="shared" si="673"/>
        <v>0</v>
      </c>
      <c r="C6335" s="428"/>
      <c r="D6335" s="471"/>
      <c r="E6335" s="430"/>
      <c r="F6335" s="468">
        <f>IF(C6335="",0,D6325)</f>
        <v>0</v>
      </c>
      <c r="G6335" s="426">
        <f t="shared" si="674"/>
        <v>0</v>
      </c>
    </row>
    <row r="6336" spans="1:7" ht="16.5" customHeight="1" x14ac:dyDescent="0.2">
      <c r="A6336" s="578"/>
      <c r="B6336" s="418">
        <f t="shared" si="673"/>
        <v>0</v>
      </c>
      <c r="C6336" s="428"/>
      <c r="D6336" s="425"/>
      <c r="E6336" s="471"/>
      <c r="F6336" s="468">
        <f>IF(C6336="",0,D6325)</f>
        <v>0</v>
      </c>
      <c r="G6336" s="426">
        <f t="shared" si="674"/>
        <v>0</v>
      </c>
    </row>
    <row r="6337" spans="1:7" ht="16.5" customHeight="1" x14ac:dyDescent="0.2">
      <c r="A6337" s="578"/>
      <c r="B6337" s="418">
        <f t="shared" si="673"/>
        <v>0</v>
      </c>
      <c r="C6337" s="428"/>
      <c r="D6337" s="425"/>
      <c r="E6337" s="471"/>
      <c r="F6337" s="468">
        <f>IF(C6337="",0,D6325)</f>
        <v>0</v>
      </c>
      <c r="G6337" s="426">
        <f t="shared" si="674"/>
        <v>0</v>
      </c>
    </row>
    <row r="6338" spans="1:7" ht="16.5" customHeight="1" x14ac:dyDescent="0.2">
      <c r="A6338" s="578"/>
      <c r="B6338" s="418">
        <f t="shared" si="673"/>
        <v>0</v>
      </c>
      <c r="C6338" s="428"/>
      <c r="D6338" s="425"/>
      <c r="E6338" s="429"/>
      <c r="F6338" s="468">
        <f>IF(C6338="",0,D6325)</f>
        <v>0</v>
      </c>
      <c r="G6338" s="426">
        <f t="shared" si="674"/>
        <v>0</v>
      </c>
    </row>
    <row r="6339" spans="1:7" ht="16.5" customHeight="1" x14ac:dyDescent="0.2">
      <c r="A6339" s="578"/>
      <c r="B6339" s="418">
        <f t="shared" si="673"/>
        <v>0</v>
      </c>
      <c r="C6339" s="424"/>
      <c r="D6339" s="425"/>
      <c r="E6339" s="429"/>
      <c r="F6339" s="468">
        <f>IF(C6339="",0,D6325)</f>
        <v>0</v>
      </c>
      <c r="G6339" s="426">
        <f t="shared" si="674"/>
        <v>0</v>
      </c>
    </row>
    <row r="6340" spans="1:7" ht="16.5" customHeight="1" x14ac:dyDescent="0.2">
      <c r="A6340" s="169"/>
      <c r="B6340" s="156"/>
      <c r="C6340" s="160"/>
      <c r="D6340" s="156"/>
      <c r="E6340" s="157"/>
      <c r="F6340" s="166" t="s">
        <v>35</v>
      </c>
      <c r="G6340" s="431">
        <f>SUBTOTAL(9,G6330:G6339)</f>
        <v>0</v>
      </c>
    </row>
    <row r="6341" spans="1:7" ht="16.5" customHeight="1" x14ac:dyDescent="0.2">
      <c r="A6341" s="165"/>
      <c r="B6341" s="160"/>
      <c r="C6341" s="167" t="s">
        <v>821</v>
      </c>
      <c r="D6341" s="156"/>
      <c r="E6341" s="157"/>
      <c r="F6341" s="158"/>
      <c r="G6341" s="168"/>
    </row>
    <row r="6342" spans="1:7" ht="16.5" customHeight="1" x14ac:dyDescent="0.2">
      <c r="A6342" s="603" t="s">
        <v>681</v>
      </c>
      <c r="B6342" s="604"/>
      <c r="C6342" s="605" t="s">
        <v>0</v>
      </c>
      <c r="D6342" s="607" t="s">
        <v>32</v>
      </c>
      <c r="E6342" s="607" t="s">
        <v>1715</v>
      </c>
      <c r="F6342" s="609" t="s">
        <v>1054</v>
      </c>
      <c r="G6342" s="611" t="s">
        <v>34</v>
      </c>
    </row>
    <row r="6343" spans="1:7" ht="16.5" customHeight="1" x14ac:dyDescent="0.2">
      <c r="A6343" s="163" t="s">
        <v>682</v>
      </c>
      <c r="B6343" s="164" t="s">
        <v>683</v>
      </c>
      <c r="C6343" s="606"/>
      <c r="D6343" s="608"/>
      <c r="E6343" s="608"/>
      <c r="F6343" s="610"/>
      <c r="G6343" s="612"/>
    </row>
    <row r="6344" spans="1:7" ht="16.5" customHeight="1" x14ac:dyDescent="0.2">
      <c r="A6344" s="423" t="s">
        <v>1822</v>
      </c>
      <c r="B6344" s="418" t="str">
        <f t="shared" ref="B6344:B6350" si="675">IF(A6344=0,0,VLOOKUP(A6344,Tabla_Indices,2,FALSE))</f>
        <v>Oficial Especializado</v>
      </c>
      <c r="C6344" s="427" t="s">
        <v>1723</v>
      </c>
      <c r="D6344" s="425"/>
      <c r="E6344" s="429"/>
      <c r="F6344" s="419">
        <f>D6325</f>
        <v>0</v>
      </c>
      <c r="G6344" s="432">
        <f>IF(F6344=0,0,ROUND(D6344*E6344/F6344,2))</f>
        <v>0</v>
      </c>
    </row>
    <row r="6345" spans="1:7" ht="16.5" customHeight="1" x14ac:dyDescent="0.2">
      <c r="A6345" s="423" t="s">
        <v>1823</v>
      </c>
      <c r="B6345" s="418" t="str">
        <f t="shared" si="675"/>
        <v xml:space="preserve">Oficial </v>
      </c>
      <c r="C6345" s="424" t="s">
        <v>1724</v>
      </c>
      <c r="D6345" s="425"/>
      <c r="E6345" s="429"/>
      <c r="F6345" s="419">
        <f>D6325</f>
        <v>0</v>
      </c>
      <c r="G6345" s="432">
        <f t="shared" ref="G6345:G6350" si="676">IF(F6345=0,0,ROUND(D6345*E6345/F6345,2))</f>
        <v>0</v>
      </c>
    </row>
    <row r="6346" spans="1:7" ht="16.5" customHeight="1" x14ac:dyDescent="0.2">
      <c r="A6346" s="423" t="s">
        <v>1824</v>
      </c>
      <c r="B6346" s="418" t="str">
        <f t="shared" si="675"/>
        <v>Ayudante</v>
      </c>
      <c r="C6346" s="424" t="s">
        <v>1725</v>
      </c>
      <c r="D6346" s="425"/>
      <c r="E6346" s="429"/>
      <c r="F6346" s="419">
        <f>D6325</f>
        <v>0</v>
      </c>
      <c r="G6346" s="432">
        <f t="shared" si="676"/>
        <v>0</v>
      </c>
    </row>
    <row r="6347" spans="1:7" ht="16.5" customHeight="1" x14ac:dyDescent="0.2">
      <c r="A6347" s="423" t="s">
        <v>1824</v>
      </c>
      <c r="B6347" s="418" t="str">
        <f t="shared" si="675"/>
        <v>Ayudante</v>
      </c>
      <c r="C6347" s="424" t="s">
        <v>825</v>
      </c>
      <c r="D6347" s="425"/>
      <c r="E6347" s="429"/>
      <c r="F6347" s="419">
        <f>D6325</f>
        <v>0</v>
      </c>
      <c r="G6347" s="432">
        <f t="shared" si="676"/>
        <v>0</v>
      </c>
    </row>
    <row r="6348" spans="1:7" ht="16.5" customHeight="1" x14ac:dyDescent="0.2">
      <c r="A6348" s="423"/>
      <c r="B6348" s="418">
        <f t="shared" si="675"/>
        <v>0</v>
      </c>
      <c r="C6348" s="424"/>
      <c r="D6348" s="425"/>
      <c r="E6348" s="429"/>
      <c r="F6348" s="419"/>
      <c r="G6348" s="432">
        <f t="shared" si="676"/>
        <v>0</v>
      </c>
    </row>
    <row r="6349" spans="1:7" ht="16.5" customHeight="1" x14ac:dyDescent="0.2">
      <c r="A6349" s="423" t="s">
        <v>1825</v>
      </c>
      <c r="B6349" s="418" t="str">
        <f t="shared" si="675"/>
        <v>Sereno</v>
      </c>
      <c r="C6349" s="424" t="s">
        <v>1726</v>
      </c>
      <c r="D6349" s="433"/>
      <c r="E6349" s="571"/>
      <c r="F6349" s="419">
        <f>D6325</f>
        <v>0</v>
      </c>
      <c r="G6349" s="432">
        <f t="shared" si="676"/>
        <v>0</v>
      </c>
    </row>
    <row r="6350" spans="1:7" ht="16.5" customHeight="1" x14ac:dyDescent="0.2">
      <c r="A6350" s="423"/>
      <c r="B6350" s="418">
        <f t="shared" si="675"/>
        <v>0</v>
      </c>
      <c r="C6350" s="418"/>
      <c r="D6350" s="469"/>
      <c r="E6350" s="419"/>
      <c r="F6350" s="419">
        <f>D6325</f>
        <v>0</v>
      </c>
      <c r="G6350" s="432">
        <f t="shared" si="676"/>
        <v>0</v>
      </c>
    </row>
    <row r="6351" spans="1:7" ht="16.5" customHeight="1" x14ac:dyDescent="0.2">
      <c r="A6351" s="169"/>
      <c r="B6351" s="156"/>
      <c r="C6351" s="160"/>
      <c r="D6351" s="156"/>
      <c r="E6351" s="157"/>
      <c r="F6351" s="166" t="s">
        <v>36</v>
      </c>
      <c r="G6351" s="434">
        <f>SUBTOTAL(9,G6344:G6350)</f>
        <v>0</v>
      </c>
    </row>
    <row r="6352" spans="1:7" ht="16.5" customHeight="1" x14ac:dyDescent="0.2">
      <c r="A6352" s="165"/>
      <c r="B6352" s="160"/>
      <c r="C6352" s="167" t="s">
        <v>1705</v>
      </c>
      <c r="D6352" s="156"/>
      <c r="E6352" s="157"/>
      <c r="F6352" s="158"/>
      <c r="G6352" s="168"/>
    </row>
    <row r="6353" spans="1:7" ht="16.5" customHeight="1" x14ac:dyDescent="0.2">
      <c r="A6353" s="603" t="s">
        <v>681</v>
      </c>
      <c r="B6353" s="604"/>
      <c r="C6353" s="605" t="s">
        <v>0</v>
      </c>
      <c r="D6353" s="605" t="s">
        <v>31</v>
      </c>
      <c r="E6353" s="607" t="s">
        <v>32</v>
      </c>
      <c r="F6353" s="609" t="s">
        <v>33</v>
      </c>
      <c r="G6353" s="611" t="s">
        <v>34</v>
      </c>
    </row>
    <row r="6354" spans="1:7" ht="16.5" customHeight="1" x14ac:dyDescent="0.2">
      <c r="A6354" s="163" t="s">
        <v>682</v>
      </c>
      <c r="B6354" s="164" t="s">
        <v>683</v>
      </c>
      <c r="C6354" s="606"/>
      <c r="D6354" s="606"/>
      <c r="E6354" s="608"/>
      <c r="F6354" s="610"/>
      <c r="G6354" s="612"/>
    </row>
    <row r="6355" spans="1:7" ht="16.5" customHeight="1" x14ac:dyDescent="0.2">
      <c r="A6355" s="423"/>
      <c r="B6355" s="418">
        <f t="shared" ref="B6355:B6365" si="677">IF(A6355=0,0,VLOOKUP(A6355,Tabla_Indices,2,FALSE))</f>
        <v>0</v>
      </c>
      <c r="C6355" s="424"/>
      <c r="D6355" s="425"/>
      <c r="E6355" s="429"/>
      <c r="F6355" s="430"/>
      <c r="G6355" s="432">
        <f>ROUND(E6355*F6355,2)</f>
        <v>0</v>
      </c>
    </row>
    <row r="6356" spans="1:7" ht="16.5" customHeight="1" x14ac:dyDescent="0.2">
      <c r="A6356" s="423"/>
      <c r="B6356" s="418">
        <f t="shared" si="677"/>
        <v>0</v>
      </c>
      <c r="C6356" s="424"/>
      <c r="D6356" s="425"/>
      <c r="E6356" s="429"/>
      <c r="F6356" s="430"/>
      <c r="G6356" s="432">
        <f t="shared" ref="G6356:G6365" si="678">ROUND(E6356*F6356,2)</f>
        <v>0</v>
      </c>
    </row>
    <row r="6357" spans="1:7" ht="16.5" customHeight="1" x14ac:dyDescent="0.2">
      <c r="A6357" s="423"/>
      <c r="B6357" s="418">
        <f t="shared" si="677"/>
        <v>0</v>
      </c>
      <c r="C6357" s="424"/>
      <c r="D6357" s="425"/>
      <c r="E6357" s="429"/>
      <c r="F6357" s="430"/>
      <c r="G6357" s="432">
        <f t="shared" si="678"/>
        <v>0</v>
      </c>
    </row>
    <row r="6358" spans="1:7" ht="16.5" customHeight="1" x14ac:dyDescent="0.2">
      <c r="A6358" s="423"/>
      <c r="B6358" s="418">
        <f t="shared" si="677"/>
        <v>0</v>
      </c>
      <c r="C6358" s="424"/>
      <c r="D6358" s="425"/>
      <c r="E6358" s="429"/>
      <c r="F6358" s="430"/>
      <c r="G6358" s="432">
        <f t="shared" si="678"/>
        <v>0</v>
      </c>
    </row>
    <row r="6359" spans="1:7" ht="16.5" customHeight="1" x14ac:dyDescent="0.2">
      <c r="A6359" s="423"/>
      <c r="B6359" s="418">
        <f t="shared" si="677"/>
        <v>0</v>
      </c>
      <c r="C6359" s="424"/>
      <c r="D6359" s="425"/>
      <c r="E6359" s="429"/>
      <c r="F6359" s="430"/>
      <c r="G6359" s="432">
        <f t="shared" si="678"/>
        <v>0</v>
      </c>
    </row>
    <row r="6360" spans="1:7" ht="16.5" customHeight="1" x14ac:dyDescent="0.2">
      <c r="A6360" s="423"/>
      <c r="B6360" s="418">
        <f t="shared" si="677"/>
        <v>0</v>
      </c>
      <c r="C6360" s="424"/>
      <c r="D6360" s="425"/>
      <c r="E6360" s="435"/>
      <c r="F6360" s="430"/>
      <c r="G6360" s="432">
        <f t="shared" si="678"/>
        <v>0</v>
      </c>
    </row>
    <row r="6361" spans="1:7" ht="16.5" customHeight="1" x14ac:dyDescent="0.2">
      <c r="A6361" s="423"/>
      <c r="B6361" s="418">
        <f t="shared" si="677"/>
        <v>0</v>
      </c>
      <c r="C6361" s="424"/>
      <c r="D6361" s="425"/>
      <c r="E6361" s="429"/>
      <c r="F6361" s="430"/>
      <c r="G6361" s="432">
        <f t="shared" si="678"/>
        <v>0</v>
      </c>
    </row>
    <row r="6362" spans="1:7" ht="16.5" customHeight="1" x14ac:dyDescent="0.2">
      <c r="A6362" s="423"/>
      <c r="B6362" s="418">
        <f t="shared" si="677"/>
        <v>0</v>
      </c>
      <c r="C6362" s="424"/>
      <c r="D6362" s="425"/>
      <c r="E6362" s="429"/>
      <c r="F6362" s="430"/>
      <c r="G6362" s="432">
        <f t="shared" si="678"/>
        <v>0</v>
      </c>
    </row>
    <row r="6363" spans="1:7" ht="16.5" customHeight="1" x14ac:dyDescent="0.2">
      <c r="A6363" s="423"/>
      <c r="B6363" s="418">
        <f t="shared" si="677"/>
        <v>0</v>
      </c>
      <c r="C6363" s="424"/>
      <c r="D6363" s="425"/>
      <c r="E6363" s="429"/>
      <c r="F6363" s="430"/>
      <c r="G6363" s="432">
        <f t="shared" si="678"/>
        <v>0</v>
      </c>
    </row>
    <row r="6364" spans="1:7" ht="16.5" customHeight="1" x14ac:dyDescent="0.2">
      <c r="A6364" s="423"/>
      <c r="B6364" s="418">
        <f t="shared" si="677"/>
        <v>0</v>
      </c>
      <c r="C6364" s="424"/>
      <c r="D6364" s="425"/>
      <c r="E6364" s="429"/>
      <c r="F6364" s="430"/>
      <c r="G6364" s="432">
        <f t="shared" si="678"/>
        <v>0</v>
      </c>
    </row>
    <row r="6365" spans="1:7" ht="16.5" customHeight="1" x14ac:dyDescent="0.2">
      <c r="A6365" s="423"/>
      <c r="B6365" s="418">
        <f t="shared" si="677"/>
        <v>0</v>
      </c>
      <c r="C6365" s="424"/>
      <c r="D6365" s="425"/>
      <c r="E6365" s="429"/>
      <c r="F6365" s="430"/>
      <c r="G6365" s="432">
        <f t="shared" si="678"/>
        <v>0</v>
      </c>
    </row>
    <row r="6366" spans="1:7" ht="16.5" customHeight="1" x14ac:dyDescent="0.2">
      <c r="A6366" s="165"/>
      <c r="B6366" s="160"/>
      <c r="C6366" s="160"/>
      <c r="D6366" s="156"/>
      <c r="E6366" s="157"/>
      <c r="F6366" s="166" t="s">
        <v>37</v>
      </c>
      <c r="G6366" s="436">
        <f>SUBTOTAL(9,G6355:G6365)</f>
        <v>0</v>
      </c>
    </row>
    <row r="6367" spans="1:7" ht="16.5" customHeight="1" x14ac:dyDescent="0.2">
      <c r="A6367" s="165"/>
      <c r="B6367" s="160"/>
      <c r="C6367" s="167" t="s">
        <v>1706</v>
      </c>
      <c r="D6367" s="156"/>
      <c r="E6367" s="157"/>
      <c r="F6367" s="158"/>
      <c r="G6367" s="168"/>
    </row>
    <row r="6368" spans="1:7" ht="16.5" customHeight="1" x14ac:dyDescent="0.2">
      <c r="A6368" s="603" t="s">
        <v>681</v>
      </c>
      <c r="B6368" s="604"/>
      <c r="C6368" s="605" t="s">
        <v>0</v>
      </c>
      <c r="D6368" s="605" t="s">
        <v>31</v>
      </c>
      <c r="E6368" s="607" t="s">
        <v>32</v>
      </c>
      <c r="F6368" s="609" t="s">
        <v>33</v>
      </c>
      <c r="G6368" s="611" t="s">
        <v>34</v>
      </c>
    </row>
    <row r="6369" spans="1:7" ht="16.5" customHeight="1" x14ac:dyDescent="0.2">
      <c r="A6369" s="163" t="s">
        <v>682</v>
      </c>
      <c r="B6369" s="164" t="s">
        <v>683</v>
      </c>
      <c r="C6369" s="606"/>
      <c r="D6369" s="606"/>
      <c r="E6369" s="608"/>
      <c r="F6369" s="610"/>
      <c r="G6369" s="612"/>
    </row>
    <row r="6370" spans="1:7" ht="16.5" customHeight="1" x14ac:dyDescent="0.2">
      <c r="A6370" s="423"/>
      <c r="B6370" s="418">
        <f>IF(A6370=0,0,VLOOKUP(A6370,Tabla_Indices,2,FALSE))</f>
        <v>0</v>
      </c>
      <c r="C6370" s="424"/>
      <c r="D6370" s="425"/>
      <c r="E6370" s="429"/>
      <c r="F6370" s="430"/>
      <c r="G6370" s="432">
        <f>ROUND(E6370*F6370,2)</f>
        <v>0</v>
      </c>
    </row>
    <row r="6371" spans="1:7" ht="16.5" customHeight="1" x14ac:dyDescent="0.2">
      <c r="A6371" s="423"/>
      <c r="B6371" s="418">
        <f>IF(A6371=0,0,VLOOKUP(A6371,Tabla_Indices,2,FALSE))</f>
        <v>0</v>
      </c>
      <c r="C6371" s="424"/>
      <c r="D6371" s="425"/>
      <c r="E6371" s="435"/>
      <c r="F6371" s="430"/>
      <c r="G6371" s="432">
        <f t="shared" ref="G6371" si="679">ROUND(E6371*F6371,2)</f>
        <v>0</v>
      </c>
    </row>
    <row r="6372" spans="1:7" ht="16.5" customHeight="1" x14ac:dyDescent="0.2">
      <c r="A6372" s="165"/>
      <c r="B6372" s="160"/>
      <c r="C6372" s="160"/>
      <c r="D6372" s="156"/>
      <c r="E6372" s="157"/>
      <c r="F6372" s="166" t="s">
        <v>1707</v>
      </c>
      <c r="G6372" s="436">
        <f>SUBTOTAL(9,G6370:G6371)</f>
        <v>0</v>
      </c>
    </row>
    <row r="6373" spans="1:7" ht="16.5" customHeight="1" thickBot="1" x14ac:dyDescent="0.25">
      <c r="A6373" s="170"/>
      <c r="B6373" s="171"/>
      <c r="C6373" s="172"/>
      <c r="D6373" s="171"/>
      <c r="E6373" s="173"/>
      <c r="F6373" s="174"/>
      <c r="G6373" s="175"/>
    </row>
    <row r="6374" spans="1:7" ht="16.5" customHeight="1" thickBot="1" x14ac:dyDescent="0.25">
      <c r="A6374" s="202">
        <f>B6307</f>
        <v>85</v>
      </c>
      <c r="B6374" s="201">
        <f>C6307</f>
        <v>0</v>
      </c>
      <c r="C6374" s="225"/>
      <c r="D6374" s="225" t="s">
        <v>38</v>
      </c>
      <c r="E6374" s="226"/>
      <c r="F6374" s="437" t="str">
        <f>CONCATENATE("$/",G6307)</f>
        <v>$/0</v>
      </c>
      <c r="G6374" s="438">
        <f>SUBTOTAL(9,G6330:G6373)</f>
        <v>0</v>
      </c>
    </row>
    <row r="6375" spans="1:7" ht="16.5" customHeight="1" thickTop="1" thickBot="1" x14ac:dyDescent="0.25"/>
    <row r="6376" spans="1:7" ht="16.5" customHeight="1" thickTop="1" x14ac:dyDescent="0.2">
      <c r="A6376" s="613" t="s">
        <v>40</v>
      </c>
      <c r="B6376" s="614"/>
      <c r="C6376" s="614"/>
      <c r="D6376" s="614"/>
      <c r="E6376" s="614"/>
      <c r="F6376" s="614"/>
      <c r="G6376" s="615"/>
    </row>
    <row r="6377" spans="1:7" ht="16.5" customHeight="1" x14ac:dyDescent="0.2">
      <c r="A6377" s="146" t="s">
        <v>819</v>
      </c>
      <c r="B6377" s="147" t="str">
        <f>Comitente</f>
        <v>DIRECCIÓN PROVINCIAL DE VIALIDAD</v>
      </c>
      <c r="C6377" s="148"/>
      <c r="D6377" s="223"/>
      <c r="E6377" s="223"/>
      <c r="F6377" s="150"/>
      <c r="G6377" s="151"/>
    </row>
    <row r="6378" spans="1:7" ht="16.5" customHeight="1" x14ac:dyDescent="0.2">
      <c r="A6378" s="146" t="s">
        <v>820</v>
      </c>
      <c r="B6378" s="147">
        <f>Contratista</f>
        <v>0</v>
      </c>
      <c r="C6378" s="152"/>
      <c r="D6378" s="152"/>
      <c r="E6378" s="152"/>
      <c r="F6378" s="147"/>
      <c r="G6378" s="153"/>
    </row>
    <row r="6379" spans="1:7" ht="16.5" customHeight="1" x14ac:dyDescent="0.2">
      <c r="A6379" s="146" t="s">
        <v>28</v>
      </c>
      <c r="B6379" s="147">
        <f>Obra</f>
        <v>0</v>
      </c>
      <c r="C6379" s="152"/>
      <c r="D6379" s="152"/>
      <c r="E6379" s="152"/>
      <c r="F6379" s="147" t="s">
        <v>41</v>
      </c>
      <c r="G6379" s="153">
        <f>Fecha_Base</f>
        <v>0</v>
      </c>
    </row>
    <row r="6380" spans="1:7" ht="16.5" customHeight="1" x14ac:dyDescent="0.2">
      <c r="A6380" s="154" t="s">
        <v>818</v>
      </c>
      <c r="B6380" s="155">
        <f>Ubicación</f>
        <v>0</v>
      </c>
      <c r="C6380" s="155"/>
      <c r="D6380" s="156"/>
      <c r="E6380" s="157"/>
      <c r="F6380" s="158"/>
      <c r="G6380" s="159"/>
    </row>
    <row r="6381" spans="1:7" ht="16.5" customHeight="1" x14ac:dyDescent="0.2">
      <c r="A6381" s="154" t="s">
        <v>42</v>
      </c>
      <c r="B6381" s="470"/>
      <c r="C6381" s="160" t="str">
        <f>IF(B6381="","",VLOOKUP(B6381,Tabla_CyP,2,FALSE))</f>
        <v/>
      </c>
      <c r="E6381" s="157"/>
      <c r="F6381" s="158"/>
      <c r="G6381" s="159"/>
    </row>
    <row r="6382" spans="1:7" ht="16.5" customHeight="1" x14ac:dyDescent="0.2">
      <c r="A6382" s="154" t="s">
        <v>29</v>
      </c>
      <c r="B6382" s="570">
        <v>86</v>
      </c>
      <c r="C6382" s="160">
        <f>IF(B6382=0,"",VLOOKUP(B6382,Tabla_CyP,2,FALSE))</f>
        <v>0</v>
      </c>
      <c r="D6382" s="156"/>
      <c r="E6382" s="157"/>
      <c r="F6382" s="155" t="s">
        <v>30</v>
      </c>
      <c r="G6382" s="161">
        <f>IF(B6382=0,"",VLOOKUP(B6382,Tabla_CyP,4,FALSE))</f>
        <v>0</v>
      </c>
    </row>
    <row r="6383" spans="1:7" ht="16.5" customHeight="1" x14ac:dyDescent="0.2">
      <c r="A6383" s="154"/>
      <c r="B6383" s="155"/>
      <c r="C6383" s="160"/>
      <c r="D6383" s="156"/>
      <c r="E6383" s="157"/>
      <c r="F6383" s="160"/>
      <c r="G6383" s="162"/>
    </row>
    <row r="6384" spans="1:7" ht="16.5" customHeight="1" x14ac:dyDescent="0.2">
      <c r="A6384" s="412"/>
      <c r="B6384" s="149"/>
      <c r="C6384" s="413" t="s">
        <v>1695</v>
      </c>
      <c r="D6384" s="149"/>
      <c r="E6384" s="149"/>
      <c r="F6384" s="149"/>
      <c r="G6384" s="414"/>
    </row>
    <row r="6385" spans="1:7" ht="16.5" customHeight="1" x14ac:dyDescent="0.2">
      <c r="A6385" s="154"/>
      <c r="B6385" s="215"/>
      <c r="C6385" s="160"/>
      <c r="D6385" s="156"/>
      <c r="E6385" s="157"/>
      <c r="F6385" s="155"/>
      <c r="G6385" s="161"/>
    </row>
    <row r="6386" spans="1:7" ht="16.5" customHeight="1" x14ac:dyDescent="0.2">
      <c r="A6386" s="154"/>
      <c r="B6386" s="215"/>
      <c r="C6386" s="415" t="s">
        <v>1696</v>
      </c>
      <c r="D6386" s="416" t="s">
        <v>32</v>
      </c>
      <c r="E6386" s="416" t="s">
        <v>1697</v>
      </c>
      <c r="F6386" s="416" t="s">
        <v>1698</v>
      </c>
      <c r="G6386" s="417" t="s">
        <v>1699</v>
      </c>
    </row>
    <row r="6387" spans="1:7" ht="16.5" customHeight="1" x14ac:dyDescent="0.2">
      <c r="A6387" s="154"/>
      <c r="B6387" s="215"/>
      <c r="C6387" s="424"/>
      <c r="D6387" s="429"/>
      <c r="E6387" s="467"/>
      <c r="F6387" s="430"/>
      <c r="G6387" s="420">
        <f>ROUND(D6387*F6387,2)</f>
        <v>0</v>
      </c>
    </row>
    <row r="6388" spans="1:7" ht="16.5" customHeight="1" x14ac:dyDescent="0.2">
      <c r="A6388" s="154"/>
      <c r="B6388" s="215"/>
      <c r="C6388" s="424"/>
      <c r="D6388" s="429"/>
      <c r="E6388" s="467"/>
      <c r="F6388" s="430"/>
      <c r="G6388" s="420">
        <f>ROUND(D6388*F6388,2)</f>
        <v>0</v>
      </c>
    </row>
    <row r="6389" spans="1:7" ht="16.5" customHeight="1" x14ac:dyDescent="0.2">
      <c r="A6389" s="154"/>
      <c r="B6389" s="215"/>
      <c r="C6389" s="424"/>
      <c r="D6389" s="429"/>
      <c r="E6389" s="467"/>
      <c r="F6389" s="430"/>
      <c r="G6389" s="420">
        <f>ROUND(D6389*F6389,2)</f>
        <v>0</v>
      </c>
    </row>
    <row r="6390" spans="1:7" ht="16.5" customHeight="1" x14ac:dyDescent="0.2">
      <c r="A6390" s="154"/>
      <c r="B6390" s="215"/>
      <c r="C6390" s="424"/>
      <c r="D6390" s="429"/>
      <c r="E6390" s="467"/>
      <c r="F6390" s="430"/>
      <c r="G6390" s="420">
        <f>ROUND(D6390*F6390,2)</f>
        <v>0</v>
      </c>
    </row>
    <row r="6391" spans="1:7" ht="16.5" customHeight="1" x14ac:dyDescent="0.2">
      <c r="A6391" s="154"/>
      <c r="B6391" s="215"/>
      <c r="C6391" s="424"/>
      <c r="D6391" s="429"/>
      <c r="E6391" s="467"/>
      <c r="F6391" s="430"/>
      <c r="G6391" s="420">
        <f t="shared" ref="G6391:G6396" si="680">ROUND(D6391*F6391,2)</f>
        <v>0</v>
      </c>
    </row>
    <row r="6392" spans="1:7" ht="16.5" customHeight="1" x14ac:dyDescent="0.2">
      <c r="A6392" s="154"/>
      <c r="B6392" s="215"/>
      <c r="C6392" s="424"/>
      <c r="D6392" s="429"/>
      <c r="E6392" s="467"/>
      <c r="F6392" s="430"/>
      <c r="G6392" s="420">
        <f t="shared" si="680"/>
        <v>0</v>
      </c>
    </row>
    <row r="6393" spans="1:7" ht="16.5" customHeight="1" x14ac:dyDescent="0.2">
      <c r="A6393" s="154"/>
      <c r="B6393" s="215"/>
      <c r="C6393" s="424"/>
      <c r="D6393" s="429"/>
      <c r="E6393" s="467"/>
      <c r="F6393" s="430"/>
      <c r="G6393" s="420">
        <f t="shared" si="680"/>
        <v>0</v>
      </c>
    </row>
    <row r="6394" spans="1:7" ht="16.5" customHeight="1" x14ac:dyDescent="0.2">
      <c r="A6394" s="154"/>
      <c r="B6394" s="215"/>
      <c r="C6394" s="424"/>
      <c r="D6394" s="429"/>
      <c r="E6394" s="467"/>
      <c r="F6394" s="430"/>
      <c r="G6394" s="420">
        <f t="shared" si="680"/>
        <v>0</v>
      </c>
    </row>
    <row r="6395" spans="1:7" ht="16.5" customHeight="1" x14ac:dyDescent="0.2">
      <c r="A6395" s="154"/>
      <c r="B6395" s="215"/>
      <c r="C6395" s="424"/>
      <c r="D6395" s="429"/>
      <c r="E6395" s="467"/>
      <c r="F6395" s="430"/>
      <c r="G6395" s="420">
        <f t="shared" si="680"/>
        <v>0</v>
      </c>
    </row>
    <row r="6396" spans="1:7" ht="16.5" customHeight="1" x14ac:dyDescent="0.2">
      <c r="A6396" s="154"/>
      <c r="B6396" s="215"/>
      <c r="C6396" s="424"/>
      <c r="D6396" s="429"/>
      <c r="E6396" s="467"/>
      <c r="F6396" s="430"/>
      <c r="G6396" s="420">
        <f t="shared" si="680"/>
        <v>0</v>
      </c>
    </row>
    <row r="6397" spans="1:7" ht="16.5" customHeight="1" thickBot="1" x14ac:dyDescent="0.25">
      <c r="A6397" s="154"/>
      <c r="B6397" s="215"/>
      <c r="C6397" s="160"/>
      <c r="E6397" s="222"/>
      <c r="F6397" s="155"/>
      <c r="G6397" s="161"/>
    </row>
    <row r="6398" spans="1:7" ht="16.5" customHeight="1" thickBot="1" x14ac:dyDescent="0.25">
      <c r="A6398" s="154"/>
      <c r="C6398" s="421" t="s">
        <v>1700</v>
      </c>
      <c r="E6398" s="222">
        <f>SUMPRODUCT(D6387:D6396,E6387:E6396)</f>
        <v>0</v>
      </c>
      <c r="F6398" s="155" t="s">
        <v>1701</v>
      </c>
      <c r="G6398" s="422">
        <f>SUM(G6387:G6396)</f>
        <v>0</v>
      </c>
    </row>
    <row r="6399" spans="1:7" ht="16.5" customHeight="1" x14ac:dyDescent="0.2">
      <c r="A6399" s="154"/>
      <c r="B6399" s="215"/>
      <c r="C6399" s="421"/>
      <c r="D6399" s="222"/>
      <c r="E6399" s="157"/>
      <c r="F6399" s="155"/>
      <c r="G6399" s="224"/>
    </row>
    <row r="6400" spans="1:7" ht="16.5" customHeight="1" x14ac:dyDescent="0.2">
      <c r="A6400" s="154"/>
      <c r="B6400" s="215"/>
      <c r="C6400" s="155" t="s">
        <v>1702</v>
      </c>
      <c r="D6400" s="425"/>
      <c r="E6400" s="559" t="str">
        <f>CONCATENATE(G6382,"/día")</f>
        <v>0/día</v>
      </c>
      <c r="F6400" s="155"/>
      <c r="G6400" s="161"/>
    </row>
    <row r="6401" spans="1:7" ht="16.5" customHeight="1" x14ac:dyDescent="0.2">
      <c r="A6401" s="154"/>
      <c r="B6401" s="215"/>
      <c r="C6401" s="160"/>
      <c r="D6401" s="156"/>
      <c r="E6401" s="157"/>
      <c r="F6401" s="155"/>
      <c r="G6401" s="161"/>
    </row>
    <row r="6402" spans="1:7" ht="16.5" customHeight="1" x14ac:dyDescent="0.2">
      <c r="A6402" s="603" t="s">
        <v>681</v>
      </c>
      <c r="B6402" s="604"/>
      <c r="C6402" s="605" t="s">
        <v>0</v>
      </c>
      <c r="D6402" s="607" t="s">
        <v>1703</v>
      </c>
      <c r="E6402" s="607" t="s">
        <v>1715</v>
      </c>
      <c r="F6402" s="609" t="s">
        <v>1054</v>
      </c>
      <c r="G6402" s="611" t="s">
        <v>34</v>
      </c>
    </row>
    <row r="6403" spans="1:7" ht="16.5" customHeight="1" x14ac:dyDescent="0.2">
      <c r="A6403" s="163" t="s">
        <v>682</v>
      </c>
      <c r="B6403" s="164" t="s">
        <v>683</v>
      </c>
      <c r="C6403" s="606"/>
      <c r="D6403" s="608"/>
      <c r="E6403" s="608"/>
      <c r="F6403" s="610"/>
      <c r="G6403" s="612"/>
    </row>
    <row r="6404" spans="1:7" ht="16.5" customHeight="1" x14ac:dyDescent="0.2">
      <c r="A6404" s="165"/>
      <c r="B6404" s="160"/>
      <c r="C6404" s="167" t="s">
        <v>1704</v>
      </c>
      <c r="D6404" s="157"/>
      <c r="E6404" s="157"/>
      <c r="F6404" s="160"/>
      <c r="G6404" s="168"/>
    </row>
    <row r="6405" spans="1:7" ht="16.5" customHeight="1" x14ac:dyDescent="0.2">
      <c r="A6405" s="578" t="s">
        <v>1806</v>
      </c>
      <c r="B6405" s="418" t="str">
        <f t="shared" ref="B6405:B6414" si="681">IF(A6405=0,0,VLOOKUP(A6405,Tabla_Indices,2,FALSE))</f>
        <v>Equipo - Amortización de equipo</v>
      </c>
      <c r="C6405" s="424" t="s">
        <v>1821</v>
      </c>
      <c r="D6405" s="579">
        <f>C_Amortización_Equipo</f>
        <v>0</v>
      </c>
      <c r="E6405" s="472"/>
      <c r="F6405" s="468">
        <f>IF(C6405="",0,D6400)</f>
        <v>0</v>
      </c>
      <c r="G6405" s="426">
        <f>IF(F6405=0,0,ROUND(E6405/F6405,2))</f>
        <v>0</v>
      </c>
    </row>
    <row r="6406" spans="1:7" ht="16.5" customHeight="1" x14ac:dyDescent="0.2">
      <c r="A6406" s="578" t="s">
        <v>1806</v>
      </c>
      <c r="B6406" s="418" t="str">
        <f t="shared" si="681"/>
        <v>Equipo - Amortización de equipo</v>
      </c>
      <c r="C6406" s="424" t="s">
        <v>1811</v>
      </c>
      <c r="D6406" s="579">
        <f>C_Interés_Equipo</f>
        <v>0</v>
      </c>
      <c r="E6406" s="472"/>
      <c r="F6406" s="468">
        <f>IF(C6406="",0,D6400)</f>
        <v>0</v>
      </c>
      <c r="G6406" s="426">
        <f t="shared" ref="G6406:G6414" si="682">IF(F6406=0,0,ROUND(E6406/F6406,2))</f>
        <v>0</v>
      </c>
    </row>
    <row r="6407" spans="1:7" ht="16.5" customHeight="1" x14ac:dyDescent="0.2">
      <c r="A6407" s="578" t="s">
        <v>1807</v>
      </c>
      <c r="B6407" s="418" t="str">
        <f t="shared" si="681"/>
        <v xml:space="preserve">Accesorios y repuestos para máquinas de uso especial                 </v>
      </c>
      <c r="C6407" s="428" t="s">
        <v>1721</v>
      </c>
      <c r="D6407" s="579">
        <f>C_Reparaciones_Repuestos_Equipos</f>
        <v>0</v>
      </c>
      <c r="E6407" s="472"/>
      <c r="F6407" s="468">
        <f>IF(C6407="",0,D6400)</f>
        <v>0</v>
      </c>
      <c r="G6407" s="426">
        <f t="shared" si="682"/>
        <v>0</v>
      </c>
    </row>
    <row r="6408" spans="1:7" ht="16.5" customHeight="1" x14ac:dyDescent="0.2">
      <c r="A6408" s="578" t="s">
        <v>1809</v>
      </c>
      <c r="B6408" s="418" t="str">
        <f t="shared" si="681"/>
        <v xml:space="preserve">Gas oil                                                                </v>
      </c>
      <c r="C6408" s="428" t="s">
        <v>982</v>
      </c>
      <c r="D6408" s="579">
        <f>C_Combustible_Equipos</f>
        <v>0</v>
      </c>
      <c r="E6408" s="472"/>
      <c r="F6408" s="468">
        <f>IF(C6408="",0,D6400)</f>
        <v>0</v>
      </c>
      <c r="G6408" s="426">
        <f t="shared" si="682"/>
        <v>0</v>
      </c>
    </row>
    <row r="6409" spans="1:7" ht="16.5" customHeight="1" x14ac:dyDescent="0.2">
      <c r="A6409" s="578" t="s">
        <v>1810</v>
      </c>
      <c r="B6409" s="418" t="str">
        <f t="shared" si="681"/>
        <v xml:space="preserve">Aceites lubricantes                                                    </v>
      </c>
      <c r="C6409" s="428" t="s">
        <v>1808</v>
      </c>
      <c r="D6409" s="579">
        <f>C_Lubricantes_Equipos</f>
        <v>0</v>
      </c>
      <c r="E6409" s="472"/>
      <c r="F6409" s="468">
        <f>IF(C6409="",0,D6400)</f>
        <v>0</v>
      </c>
      <c r="G6409" s="426">
        <f t="shared" si="682"/>
        <v>0</v>
      </c>
    </row>
    <row r="6410" spans="1:7" ht="16.5" customHeight="1" x14ac:dyDescent="0.2">
      <c r="A6410" s="578"/>
      <c r="B6410" s="418">
        <f t="shared" si="681"/>
        <v>0</v>
      </c>
      <c r="C6410" s="428"/>
      <c r="D6410" s="471"/>
      <c r="E6410" s="430"/>
      <c r="F6410" s="468">
        <f>IF(C6410="",0,D6400)</f>
        <v>0</v>
      </c>
      <c r="G6410" s="426">
        <f t="shared" si="682"/>
        <v>0</v>
      </c>
    </row>
    <row r="6411" spans="1:7" ht="16.5" customHeight="1" x14ac:dyDescent="0.2">
      <c r="A6411" s="578"/>
      <c r="B6411" s="418">
        <f t="shared" si="681"/>
        <v>0</v>
      </c>
      <c r="C6411" s="428"/>
      <c r="D6411" s="425"/>
      <c r="E6411" s="471"/>
      <c r="F6411" s="468">
        <f>IF(C6411="",0,D6400)</f>
        <v>0</v>
      </c>
      <c r="G6411" s="426">
        <f t="shared" si="682"/>
        <v>0</v>
      </c>
    </row>
    <row r="6412" spans="1:7" ht="16.5" customHeight="1" x14ac:dyDescent="0.2">
      <c r="A6412" s="578"/>
      <c r="B6412" s="418">
        <f t="shared" si="681"/>
        <v>0</v>
      </c>
      <c r="C6412" s="428"/>
      <c r="D6412" s="425"/>
      <c r="E6412" s="471"/>
      <c r="F6412" s="468">
        <f>IF(C6412="",0,D6400)</f>
        <v>0</v>
      </c>
      <c r="G6412" s="426">
        <f t="shared" si="682"/>
        <v>0</v>
      </c>
    </row>
    <row r="6413" spans="1:7" ht="16.5" customHeight="1" x14ac:dyDescent="0.2">
      <c r="A6413" s="578"/>
      <c r="B6413" s="418">
        <f t="shared" si="681"/>
        <v>0</v>
      </c>
      <c r="C6413" s="428"/>
      <c r="D6413" s="425"/>
      <c r="E6413" s="429"/>
      <c r="F6413" s="468">
        <f>IF(C6413="",0,D6400)</f>
        <v>0</v>
      </c>
      <c r="G6413" s="426">
        <f t="shared" si="682"/>
        <v>0</v>
      </c>
    </row>
    <row r="6414" spans="1:7" ht="16.5" customHeight="1" x14ac:dyDescent="0.2">
      <c r="A6414" s="578"/>
      <c r="B6414" s="418">
        <f t="shared" si="681"/>
        <v>0</v>
      </c>
      <c r="C6414" s="424"/>
      <c r="D6414" s="425"/>
      <c r="E6414" s="429"/>
      <c r="F6414" s="468">
        <f>IF(C6414="",0,D6400)</f>
        <v>0</v>
      </c>
      <c r="G6414" s="426">
        <f t="shared" si="682"/>
        <v>0</v>
      </c>
    </row>
    <row r="6415" spans="1:7" ht="16.5" customHeight="1" x14ac:dyDescent="0.2">
      <c r="A6415" s="169"/>
      <c r="B6415" s="156"/>
      <c r="C6415" s="160"/>
      <c r="D6415" s="156"/>
      <c r="E6415" s="157"/>
      <c r="F6415" s="166" t="s">
        <v>35</v>
      </c>
      <c r="G6415" s="431">
        <f>SUBTOTAL(9,G6405:G6414)</f>
        <v>0</v>
      </c>
    </row>
    <row r="6416" spans="1:7" ht="16.5" customHeight="1" x14ac:dyDescent="0.2">
      <c r="A6416" s="165"/>
      <c r="B6416" s="160"/>
      <c r="C6416" s="167" t="s">
        <v>821</v>
      </c>
      <c r="D6416" s="156"/>
      <c r="E6416" s="157"/>
      <c r="F6416" s="158"/>
      <c r="G6416" s="168"/>
    </row>
    <row r="6417" spans="1:7" ht="16.5" customHeight="1" x14ac:dyDescent="0.2">
      <c r="A6417" s="603" t="s">
        <v>681</v>
      </c>
      <c r="B6417" s="604"/>
      <c r="C6417" s="605" t="s">
        <v>0</v>
      </c>
      <c r="D6417" s="607" t="s">
        <v>32</v>
      </c>
      <c r="E6417" s="607" t="s">
        <v>1715</v>
      </c>
      <c r="F6417" s="609" t="s">
        <v>1054</v>
      </c>
      <c r="G6417" s="611" t="s">
        <v>34</v>
      </c>
    </row>
    <row r="6418" spans="1:7" ht="16.5" customHeight="1" x14ac:dyDescent="0.2">
      <c r="A6418" s="163" t="s">
        <v>682</v>
      </c>
      <c r="B6418" s="164" t="s">
        <v>683</v>
      </c>
      <c r="C6418" s="606"/>
      <c r="D6418" s="608"/>
      <c r="E6418" s="608"/>
      <c r="F6418" s="610"/>
      <c r="G6418" s="612"/>
    </row>
    <row r="6419" spans="1:7" ht="16.5" customHeight="1" x14ac:dyDescent="0.2">
      <c r="A6419" s="423" t="s">
        <v>1822</v>
      </c>
      <c r="B6419" s="418" t="str">
        <f t="shared" ref="B6419:B6425" si="683">IF(A6419=0,0,VLOOKUP(A6419,Tabla_Indices,2,FALSE))</f>
        <v>Oficial Especializado</v>
      </c>
      <c r="C6419" s="427" t="s">
        <v>1723</v>
      </c>
      <c r="D6419" s="425"/>
      <c r="E6419" s="429"/>
      <c r="F6419" s="419">
        <f>D6400</f>
        <v>0</v>
      </c>
      <c r="G6419" s="432">
        <f>IF(F6419=0,0,ROUND(D6419*E6419/F6419,2))</f>
        <v>0</v>
      </c>
    </row>
    <row r="6420" spans="1:7" ht="16.5" customHeight="1" x14ac:dyDescent="0.2">
      <c r="A6420" s="423" t="s">
        <v>1823</v>
      </c>
      <c r="B6420" s="418" t="str">
        <f t="shared" si="683"/>
        <v xml:space="preserve">Oficial </v>
      </c>
      <c r="C6420" s="424" t="s">
        <v>1724</v>
      </c>
      <c r="D6420" s="425"/>
      <c r="E6420" s="429"/>
      <c r="F6420" s="419">
        <f>D6400</f>
        <v>0</v>
      </c>
      <c r="G6420" s="432">
        <f t="shared" ref="G6420:G6425" si="684">IF(F6420=0,0,ROUND(D6420*E6420/F6420,2))</f>
        <v>0</v>
      </c>
    </row>
    <row r="6421" spans="1:7" ht="16.5" customHeight="1" x14ac:dyDescent="0.2">
      <c r="A6421" s="423" t="s">
        <v>1824</v>
      </c>
      <c r="B6421" s="418" t="str">
        <f t="shared" si="683"/>
        <v>Ayudante</v>
      </c>
      <c r="C6421" s="424" t="s">
        <v>1725</v>
      </c>
      <c r="D6421" s="425"/>
      <c r="E6421" s="429"/>
      <c r="F6421" s="419">
        <f>D6400</f>
        <v>0</v>
      </c>
      <c r="G6421" s="432">
        <f t="shared" si="684"/>
        <v>0</v>
      </c>
    </row>
    <row r="6422" spans="1:7" ht="16.5" customHeight="1" x14ac:dyDescent="0.2">
      <c r="A6422" s="423" t="s">
        <v>1824</v>
      </c>
      <c r="B6422" s="418" t="str">
        <f t="shared" si="683"/>
        <v>Ayudante</v>
      </c>
      <c r="C6422" s="424" t="s">
        <v>825</v>
      </c>
      <c r="D6422" s="425"/>
      <c r="E6422" s="429"/>
      <c r="F6422" s="419">
        <f>D6400</f>
        <v>0</v>
      </c>
      <c r="G6422" s="432">
        <f t="shared" si="684"/>
        <v>0</v>
      </c>
    </row>
    <row r="6423" spans="1:7" ht="16.5" customHeight="1" x14ac:dyDescent="0.2">
      <c r="A6423" s="423"/>
      <c r="B6423" s="418">
        <f t="shared" si="683"/>
        <v>0</v>
      </c>
      <c r="C6423" s="424"/>
      <c r="D6423" s="425"/>
      <c r="E6423" s="429"/>
      <c r="F6423" s="419"/>
      <c r="G6423" s="432">
        <f t="shared" si="684"/>
        <v>0</v>
      </c>
    </row>
    <row r="6424" spans="1:7" ht="16.5" customHeight="1" x14ac:dyDescent="0.2">
      <c r="A6424" s="423" t="s">
        <v>1825</v>
      </c>
      <c r="B6424" s="418" t="str">
        <f t="shared" si="683"/>
        <v>Sereno</v>
      </c>
      <c r="C6424" s="424" t="s">
        <v>1726</v>
      </c>
      <c r="D6424" s="433"/>
      <c r="E6424" s="571"/>
      <c r="F6424" s="419">
        <f>D6400</f>
        <v>0</v>
      </c>
      <c r="G6424" s="432">
        <f t="shared" si="684"/>
        <v>0</v>
      </c>
    </row>
    <row r="6425" spans="1:7" ht="16.5" customHeight="1" x14ac:dyDescent="0.2">
      <c r="A6425" s="423"/>
      <c r="B6425" s="418">
        <f t="shared" si="683"/>
        <v>0</v>
      </c>
      <c r="C6425" s="418"/>
      <c r="D6425" s="469"/>
      <c r="E6425" s="419"/>
      <c r="F6425" s="419">
        <f>D6400</f>
        <v>0</v>
      </c>
      <c r="G6425" s="432">
        <f t="shared" si="684"/>
        <v>0</v>
      </c>
    </row>
    <row r="6426" spans="1:7" ht="16.5" customHeight="1" x14ac:dyDescent="0.2">
      <c r="A6426" s="169"/>
      <c r="B6426" s="156"/>
      <c r="C6426" s="160"/>
      <c r="D6426" s="156"/>
      <c r="E6426" s="157"/>
      <c r="F6426" s="166" t="s">
        <v>36</v>
      </c>
      <c r="G6426" s="434">
        <f>SUBTOTAL(9,G6419:G6425)</f>
        <v>0</v>
      </c>
    </row>
    <row r="6427" spans="1:7" ht="16.5" customHeight="1" x14ac:dyDescent="0.2">
      <c r="A6427" s="165"/>
      <c r="B6427" s="160"/>
      <c r="C6427" s="167" t="s">
        <v>1705</v>
      </c>
      <c r="D6427" s="156"/>
      <c r="E6427" s="157"/>
      <c r="F6427" s="158"/>
      <c r="G6427" s="168"/>
    </row>
    <row r="6428" spans="1:7" ht="16.5" customHeight="1" x14ac:dyDescent="0.2">
      <c r="A6428" s="603" t="s">
        <v>681</v>
      </c>
      <c r="B6428" s="604"/>
      <c r="C6428" s="605" t="s">
        <v>0</v>
      </c>
      <c r="D6428" s="605" t="s">
        <v>31</v>
      </c>
      <c r="E6428" s="607" t="s">
        <v>32</v>
      </c>
      <c r="F6428" s="609" t="s">
        <v>33</v>
      </c>
      <c r="G6428" s="611" t="s">
        <v>34</v>
      </c>
    </row>
    <row r="6429" spans="1:7" ht="16.5" customHeight="1" x14ac:dyDescent="0.2">
      <c r="A6429" s="163" t="s">
        <v>682</v>
      </c>
      <c r="B6429" s="164" t="s">
        <v>683</v>
      </c>
      <c r="C6429" s="606"/>
      <c r="D6429" s="606"/>
      <c r="E6429" s="608"/>
      <c r="F6429" s="610"/>
      <c r="G6429" s="612"/>
    </row>
    <row r="6430" spans="1:7" ht="16.5" customHeight="1" x14ac:dyDescent="0.2">
      <c r="A6430" s="423"/>
      <c r="B6430" s="418">
        <f t="shared" ref="B6430:B6440" si="685">IF(A6430=0,0,VLOOKUP(A6430,Tabla_Indices,2,FALSE))</f>
        <v>0</v>
      </c>
      <c r="C6430" s="424"/>
      <c r="D6430" s="425"/>
      <c r="E6430" s="429"/>
      <c r="F6430" s="430"/>
      <c r="G6430" s="432">
        <f>ROUND(E6430*F6430,2)</f>
        <v>0</v>
      </c>
    </row>
    <row r="6431" spans="1:7" ht="16.5" customHeight="1" x14ac:dyDescent="0.2">
      <c r="A6431" s="423"/>
      <c r="B6431" s="418">
        <f t="shared" si="685"/>
        <v>0</v>
      </c>
      <c r="C6431" s="424"/>
      <c r="D6431" s="425"/>
      <c r="E6431" s="429"/>
      <c r="F6431" s="430"/>
      <c r="G6431" s="432">
        <f t="shared" ref="G6431:G6440" si="686">ROUND(E6431*F6431,2)</f>
        <v>0</v>
      </c>
    </row>
    <row r="6432" spans="1:7" ht="16.5" customHeight="1" x14ac:dyDescent="0.2">
      <c r="A6432" s="423"/>
      <c r="B6432" s="418">
        <f t="shared" si="685"/>
        <v>0</v>
      </c>
      <c r="C6432" s="424"/>
      <c r="D6432" s="425"/>
      <c r="E6432" s="429"/>
      <c r="F6432" s="430"/>
      <c r="G6432" s="432">
        <f t="shared" si="686"/>
        <v>0</v>
      </c>
    </row>
    <row r="6433" spans="1:7" ht="16.5" customHeight="1" x14ac:dyDescent="0.2">
      <c r="A6433" s="423"/>
      <c r="B6433" s="418">
        <f t="shared" si="685"/>
        <v>0</v>
      </c>
      <c r="C6433" s="424"/>
      <c r="D6433" s="425"/>
      <c r="E6433" s="429"/>
      <c r="F6433" s="430"/>
      <c r="G6433" s="432">
        <f t="shared" si="686"/>
        <v>0</v>
      </c>
    </row>
    <row r="6434" spans="1:7" ht="16.5" customHeight="1" x14ac:dyDescent="0.2">
      <c r="A6434" s="423"/>
      <c r="B6434" s="418">
        <f t="shared" si="685"/>
        <v>0</v>
      </c>
      <c r="C6434" s="424"/>
      <c r="D6434" s="425"/>
      <c r="E6434" s="429"/>
      <c r="F6434" s="430"/>
      <c r="G6434" s="432">
        <f t="shared" si="686"/>
        <v>0</v>
      </c>
    </row>
    <row r="6435" spans="1:7" ht="16.5" customHeight="1" x14ac:dyDescent="0.2">
      <c r="A6435" s="423"/>
      <c r="B6435" s="418">
        <f t="shared" si="685"/>
        <v>0</v>
      </c>
      <c r="C6435" s="424"/>
      <c r="D6435" s="425"/>
      <c r="E6435" s="435"/>
      <c r="F6435" s="430"/>
      <c r="G6435" s="432">
        <f t="shared" si="686"/>
        <v>0</v>
      </c>
    </row>
    <row r="6436" spans="1:7" ht="16.5" customHeight="1" x14ac:dyDescent="0.2">
      <c r="A6436" s="423"/>
      <c r="B6436" s="418">
        <f t="shared" si="685"/>
        <v>0</v>
      </c>
      <c r="C6436" s="424"/>
      <c r="D6436" s="425"/>
      <c r="E6436" s="429"/>
      <c r="F6436" s="430"/>
      <c r="G6436" s="432">
        <f t="shared" si="686"/>
        <v>0</v>
      </c>
    </row>
    <row r="6437" spans="1:7" ht="16.5" customHeight="1" x14ac:dyDescent="0.2">
      <c r="A6437" s="423"/>
      <c r="B6437" s="418">
        <f t="shared" si="685"/>
        <v>0</v>
      </c>
      <c r="C6437" s="424"/>
      <c r="D6437" s="425"/>
      <c r="E6437" s="429"/>
      <c r="F6437" s="430"/>
      <c r="G6437" s="432">
        <f t="shared" si="686"/>
        <v>0</v>
      </c>
    </row>
    <row r="6438" spans="1:7" ht="16.5" customHeight="1" x14ac:dyDescent="0.2">
      <c r="A6438" s="423"/>
      <c r="B6438" s="418">
        <f t="shared" si="685"/>
        <v>0</v>
      </c>
      <c r="C6438" s="424"/>
      <c r="D6438" s="425"/>
      <c r="E6438" s="429"/>
      <c r="F6438" s="430"/>
      <c r="G6438" s="432">
        <f t="shared" si="686"/>
        <v>0</v>
      </c>
    </row>
    <row r="6439" spans="1:7" ht="16.5" customHeight="1" x14ac:dyDescent="0.2">
      <c r="A6439" s="423"/>
      <c r="B6439" s="418">
        <f t="shared" si="685"/>
        <v>0</v>
      </c>
      <c r="C6439" s="424"/>
      <c r="D6439" s="425"/>
      <c r="E6439" s="429"/>
      <c r="F6439" s="430"/>
      <c r="G6439" s="432">
        <f t="shared" si="686"/>
        <v>0</v>
      </c>
    </row>
    <row r="6440" spans="1:7" ht="16.5" customHeight="1" x14ac:dyDescent="0.2">
      <c r="A6440" s="423"/>
      <c r="B6440" s="418">
        <f t="shared" si="685"/>
        <v>0</v>
      </c>
      <c r="C6440" s="424"/>
      <c r="D6440" s="425"/>
      <c r="E6440" s="429"/>
      <c r="F6440" s="430"/>
      <c r="G6440" s="432">
        <f t="shared" si="686"/>
        <v>0</v>
      </c>
    </row>
    <row r="6441" spans="1:7" ht="16.5" customHeight="1" x14ac:dyDescent="0.2">
      <c r="A6441" s="165"/>
      <c r="B6441" s="160"/>
      <c r="C6441" s="160"/>
      <c r="D6441" s="156"/>
      <c r="E6441" s="157"/>
      <c r="F6441" s="166" t="s">
        <v>37</v>
      </c>
      <c r="G6441" s="436">
        <f>SUBTOTAL(9,G6430:G6440)</f>
        <v>0</v>
      </c>
    </row>
    <row r="6442" spans="1:7" ht="16.5" customHeight="1" x14ac:dyDescent="0.2">
      <c r="A6442" s="165"/>
      <c r="B6442" s="160"/>
      <c r="C6442" s="167" t="s">
        <v>1706</v>
      </c>
      <c r="D6442" s="156"/>
      <c r="E6442" s="157"/>
      <c r="F6442" s="158"/>
      <c r="G6442" s="168"/>
    </row>
    <row r="6443" spans="1:7" ht="16.5" customHeight="1" x14ac:dyDescent="0.2">
      <c r="A6443" s="603" t="s">
        <v>681</v>
      </c>
      <c r="B6443" s="604"/>
      <c r="C6443" s="605" t="s">
        <v>0</v>
      </c>
      <c r="D6443" s="605" t="s">
        <v>31</v>
      </c>
      <c r="E6443" s="607" t="s">
        <v>32</v>
      </c>
      <c r="F6443" s="609" t="s">
        <v>33</v>
      </c>
      <c r="G6443" s="611" t="s">
        <v>34</v>
      </c>
    </row>
    <row r="6444" spans="1:7" ht="16.5" customHeight="1" x14ac:dyDescent="0.2">
      <c r="A6444" s="163" t="s">
        <v>682</v>
      </c>
      <c r="B6444" s="164" t="s">
        <v>683</v>
      </c>
      <c r="C6444" s="606"/>
      <c r="D6444" s="606"/>
      <c r="E6444" s="608"/>
      <c r="F6444" s="610"/>
      <c r="G6444" s="612"/>
    </row>
    <row r="6445" spans="1:7" ht="16.5" customHeight="1" x14ac:dyDescent="0.2">
      <c r="A6445" s="423"/>
      <c r="B6445" s="418">
        <f>IF(A6445=0,0,VLOOKUP(A6445,Tabla_Indices,2,FALSE))</f>
        <v>0</v>
      </c>
      <c r="C6445" s="424"/>
      <c r="D6445" s="425"/>
      <c r="E6445" s="429"/>
      <c r="F6445" s="430"/>
      <c r="G6445" s="432">
        <f>ROUND(E6445*F6445,2)</f>
        <v>0</v>
      </c>
    </row>
    <row r="6446" spans="1:7" ht="16.5" customHeight="1" x14ac:dyDescent="0.2">
      <c r="A6446" s="423"/>
      <c r="B6446" s="418">
        <f>IF(A6446=0,0,VLOOKUP(A6446,Tabla_Indices,2,FALSE))</f>
        <v>0</v>
      </c>
      <c r="C6446" s="424"/>
      <c r="D6446" s="425"/>
      <c r="E6446" s="435"/>
      <c r="F6446" s="430"/>
      <c r="G6446" s="432">
        <f t="shared" ref="G6446" si="687">ROUND(E6446*F6446,2)</f>
        <v>0</v>
      </c>
    </row>
    <row r="6447" spans="1:7" ht="16.5" customHeight="1" x14ac:dyDescent="0.2">
      <c r="A6447" s="165"/>
      <c r="B6447" s="160"/>
      <c r="C6447" s="160"/>
      <c r="D6447" s="156"/>
      <c r="E6447" s="157"/>
      <c r="F6447" s="166" t="s">
        <v>1707</v>
      </c>
      <c r="G6447" s="436">
        <f>SUBTOTAL(9,G6445:G6446)</f>
        <v>0</v>
      </c>
    </row>
    <row r="6448" spans="1:7" ht="16.5" customHeight="1" thickBot="1" x14ac:dyDescent="0.25">
      <c r="A6448" s="170"/>
      <c r="B6448" s="171"/>
      <c r="C6448" s="172"/>
      <c r="D6448" s="171"/>
      <c r="E6448" s="173"/>
      <c r="F6448" s="174"/>
      <c r="G6448" s="175"/>
    </row>
    <row r="6449" spans="1:7" ht="16.5" customHeight="1" thickBot="1" x14ac:dyDescent="0.25">
      <c r="A6449" s="202">
        <f>B6382</f>
        <v>86</v>
      </c>
      <c r="B6449" s="201">
        <f>C6382</f>
        <v>0</v>
      </c>
      <c r="C6449" s="225"/>
      <c r="D6449" s="225" t="s">
        <v>38</v>
      </c>
      <c r="E6449" s="226"/>
      <c r="F6449" s="437" t="str">
        <f>CONCATENATE("$/",G6382)</f>
        <v>$/0</v>
      </c>
      <c r="G6449" s="438">
        <f>SUBTOTAL(9,G6405:G6448)</f>
        <v>0</v>
      </c>
    </row>
    <row r="6450" spans="1:7" ht="16.5" customHeight="1" thickTop="1" thickBot="1" x14ac:dyDescent="0.25"/>
    <row r="6451" spans="1:7" ht="16.5" customHeight="1" thickTop="1" x14ac:dyDescent="0.2">
      <c r="A6451" s="613" t="s">
        <v>40</v>
      </c>
      <c r="B6451" s="614"/>
      <c r="C6451" s="614"/>
      <c r="D6451" s="614"/>
      <c r="E6451" s="614"/>
      <c r="F6451" s="614"/>
      <c r="G6451" s="615"/>
    </row>
    <row r="6452" spans="1:7" ht="16.5" customHeight="1" x14ac:dyDescent="0.2">
      <c r="A6452" s="146" t="s">
        <v>819</v>
      </c>
      <c r="B6452" s="147" t="str">
        <f>Comitente</f>
        <v>DIRECCIÓN PROVINCIAL DE VIALIDAD</v>
      </c>
      <c r="C6452" s="148"/>
      <c r="D6452" s="223"/>
      <c r="E6452" s="223"/>
      <c r="F6452" s="150"/>
      <c r="G6452" s="151"/>
    </row>
    <row r="6453" spans="1:7" ht="16.5" customHeight="1" x14ac:dyDescent="0.2">
      <c r="A6453" s="146" t="s">
        <v>820</v>
      </c>
      <c r="B6453" s="147">
        <f>Contratista</f>
        <v>0</v>
      </c>
      <c r="C6453" s="152"/>
      <c r="D6453" s="152"/>
      <c r="E6453" s="152"/>
      <c r="F6453" s="147"/>
      <c r="G6453" s="153"/>
    </row>
    <row r="6454" spans="1:7" ht="16.5" customHeight="1" x14ac:dyDescent="0.2">
      <c r="A6454" s="146" t="s">
        <v>28</v>
      </c>
      <c r="B6454" s="147">
        <f>Obra</f>
        <v>0</v>
      </c>
      <c r="C6454" s="152"/>
      <c r="D6454" s="152"/>
      <c r="E6454" s="152"/>
      <c r="F6454" s="147" t="s">
        <v>41</v>
      </c>
      <c r="G6454" s="153">
        <f>Fecha_Base</f>
        <v>0</v>
      </c>
    </row>
    <row r="6455" spans="1:7" ht="16.5" customHeight="1" x14ac:dyDescent="0.2">
      <c r="A6455" s="154" t="s">
        <v>818</v>
      </c>
      <c r="B6455" s="155">
        <f>Ubicación</f>
        <v>0</v>
      </c>
      <c r="C6455" s="155"/>
      <c r="D6455" s="156"/>
      <c r="E6455" s="157"/>
      <c r="F6455" s="158"/>
      <c r="G6455" s="159"/>
    </row>
    <row r="6456" spans="1:7" ht="16.5" customHeight="1" x14ac:dyDescent="0.2">
      <c r="A6456" s="154" t="s">
        <v>42</v>
      </c>
      <c r="B6456" s="470"/>
      <c r="C6456" s="160" t="str">
        <f>IF(B6456="","",VLOOKUP(B6456,Tabla_CyP,2,FALSE))</f>
        <v/>
      </c>
      <c r="E6456" s="157"/>
      <c r="F6456" s="158"/>
      <c r="G6456" s="159"/>
    </row>
    <row r="6457" spans="1:7" ht="16.5" customHeight="1" x14ac:dyDescent="0.2">
      <c r="A6457" s="154" t="s">
        <v>29</v>
      </c>
      <c r="B6457" s="570">
        <v>87</v>
      </c>
      <c r="C6457" s="160">
        <f>IF(B6457=0,"",VLOOKUP(B6457,Tabla_CyP,2,FALSE))</f>
        <v>0</v>
      </c>
      <c r="D6457" s="156"/>
      <c r="E6457" s="157"/>
      <c r="F6457" s="155" t="s">
        <v>30</v>
      </c>
      <c r="G6457" s="161">
        <f>IF(B6457=0,"",VLOOKUP(B6457,Tabla_CyP,4,FALSE))</f>
        <v>0</v>
      </c>
    </row>
    <row r="6458" spans="1:7" ht="16.5" customHeight="1" x14ac:dyDescent="0.2">
      <c r="A6458" s="154"/>
      <c r="B6458" s="155"/>
      <c r="C6458" s="160"/>
      <c r="D6458" s="156"/>
      <c r="E6458" s="157"/>
      <c r="F6458" s="160"/>
      <c r="G6458" s="162"/>
    </row>
    <row r="6459" spans="1:7" ht="16.5" customHeight="1" x14ac:dyDescent="0.2">
      <c r="A6459" s="412"/>
      <c r="B6459" s="149"/>
      <c r="C6459" s="413" t="s">
        <v>1695</v>
      </c>
      <c r="D6459" s="149"/>
      <c r="E6459" s="149"/>
      <c r="F6459" s="149"/>
      <c r="G6459" s="414"/>
    </row>
    <row r="6460" spans="1:7" ht="16.5" customHeight="1" x14ac:dyDescent="0.2">
      <c r="A6460" s="154"/>
      <c r="B6460" s="215"/>
      <c r="C6460" s="160"/>
      <c r="D6460" s="156"/>
      <c r="E6460" s="157"/>
      <c r="F6460" s="155"/>
      <c r="G6460" s="161"/>
    </row>
    <row r="6461" spans="1:7" ht="16.5" customHeight="1" x14ac:dyDescent="0.2">
      <c r="A6461" s="154"/>
      <c r="B6461" s="215"/>
      <c r="C6461" s="415" t="s">
        <v>1696</v>
      </c>
      <c r="D6461" s="416" t="s">
        <v>32</v>
      </c>
      <c r="E6461" s="416" t="s">
        <v>1697</v>
      </c>
      <c r="F6461" s="416" t="s">
        <v>1698</v>
      </c>
      <c r="G6461" s="417" t="s">
        <v>1699</v>
      </c>
    </row>
    <row r="6462" spans="1:7" ht="16.5" customHeight="1" x14ac:dyDescent="0.2">
      <c r="A6462" s="154"/>
      <c r="B6462" s="215"/>
      <c r="C6462" s="424"/>
      <c r="D6462" s="429"/>
      <c r="E6462" s="467"/>
      <c r="F6462" s="430"/>
      <c r="G6462" s="420">
        <f>ROUND(D6462*F6462,2)</f>
        <v>0</v>
      </c>
    </row>
    <row r="6463" spans="1:7" ht="16.5" customHeight="1" x14ac:dyDescent="0.2">
      <c r="A6463" s="154"/>
      <c r="B6463" s="215"/>
      <c r="C6463" s="424"/>
      <c r="D6463" s="429"/>
      <c r="E6463" s="467"/>
      <c r="F6463" s="430"/>
      <c r="G6463" s="420">
        <f>ROUND(D6463*F6463,2)</f>
        <v>0</v>
      </c>
    </row>
    <row r="6464" spans="1:7" ht="16.5" customHeight="1" x14ac:dyDescent="0.2">
      <c r="A6464" s="154"/>
      <c r="B6464" s="215"/>
      <c r="C6464" s="424"/>
      <c r="D6464" s="429"/>
      <c r="E6464" s="467"/>
      <c r="F6464" s="430"/>
      <c r="G6464" s="420">
        <f>ROUND(D6464*F6464,2)</f>
        <v>0</v>
      </c>
    </row>
    <row r="6465" spans="1:7" ht="16.5" customHeight="1" x14ac:dyDescent="0.2">
      <c r="A6465" s="154"/>
      <c r="B6465" s="215"/>
      <c r="C6465" s="424"/>
      <c r="D6465" s="429"/>
      <c r="E6465" s="467"/>
      <c r="F6465" s="430"/>
      <c r="G6465" s="420">
        <f>ROUND(D6465*F6465,2)</f>
        <v>0</v>
      </c>
    </row>
    <row r="6466" spans="1:7" ht="16.5" customHeight="1" x14ac:dyDescent="0.2">
      <c r="A6466" s="154"/>
      <c r="B6466" s="215"/>
      <c r="C6466" s="424"/>
      <c r="D6466" s="429"/>
      <c r="E6466" s="467"/>
      <c r="F6466" s="430"/>
      <c r="G6466" s="420">
        <f t="shared" ref="G6466:G6471" si="688">ROUND(D6466*F6466,2)</f>
        <v>0</v>
      </c>
    </row>
    <row r="6467" spans="1:7" ht="16.5" customHeight="1" x14ac:dyDescent="0.2">
      <c r="A6467" s="154"/>
      <c r="B6467" s="215"/>
      <c r="C6467" s="424"/>
      <c r="D6467" s="429"/>
      <c r="E6467" s="467"/>
      <c r="F6467" s="430"/>
      <c r="G6467" s="420">
        <f t="shared" si="688"/>
        <v>0</v>
      </c>
    </row>
    <row r="6468" spans="1:7" ht="16.5" customHeight="1" x14ac:dyDescent="0.2">
      <c r="A6468" s="154"/>
      <c r="B6468" s="215"/>
      <c r="C6468" s="424"/>
      <c r="D6468" s="429"/>
      <c r="E6468" s="467"/>
      <c r="F6468" s="430"/>
      <c r="G6468" s="420">
        <f t="shared" si="688"/>
        <v>0</v>
      </c>
    </row>
    <row r="6469" spans="1:7" ht="16.5" customHeight="1" x14ac:dyDescent="0.2">
      <c r="A6469" s="154"/>
      <c r="B6469" s="215"/>
      <c r="C6469" s="424"/>
      <c r="D6469" s="429"/>
      <c r="E6469" s="467"/>
      <c r="F6469" s="430"/>
      <c r="G6469" s="420">
        <f t="shared" si="688"/>
        <v>0</v>
      </c>
    </row>
    <row r="6470" spans="1:7" ht="16.5" customHeight="1" x14ac:dyDescent="0.2">
      <c r="A6470" s="154"/>
      <c r="B6470" s="215"/>
      <c r="C6470" s="424"/>
      <c r="D6470" s="429"/>
      <c r="E6470" s="467"/>
      <c r="F6470" s="430"/>
      <c r="G6470" s="420">
        <f t="shared" si="688"/>
        <v>0</v>
      </c>
    </row>
    <row r="6471" spans="1:7" ht="16.5" customHeight="1" x14ac:dyDescent="0.2">
      <c r="A6471" s="154"/>
      <c r="B6471" s="215"/>
      <c r="C6471" s="424"/>
      <c r="D6471" s="429"/>
      <c r="E6471" s="467"/>
      <c r="F6471" s="430"/>
      <c r="G6471" s="420">
        <f t="shared" si="688"/>
        <v>0</v>
      </c>
    </row>
    <row r="6472" spans="1:7" ht="16.5" customHeight="1" thickBot="1" x14ac:dyDescent="0.25">
      <c r="A6472" s="154"/>
      <c r="B6472" s="215"/>
      <c r="C6472" s="160"/>
      <c r="E6472" s="222"/>
      <c r="F6472" s="155"/>
      <c r="G6472" s="161"/>
    </row>
    <row r="6473" spans="1:7" ht="16.5" customHeight="1" thickBot="1" x14ac:dyDescent="0.25">
      <c r="A6473" s="154"/>
      <c r="C6473" s="421" t="s">
        <v>1700</v>
      </c>
      <c r="E6473" s="222">
        <f>SUMPRODUCT(D6462:D6471,E6462:E6471)</f>
        <v>0</v>
      </c>
      <c r="F6473" s="155" t="s">
        <v>1701</v>
      </c>
      <c r="G6473" s="422">
        <f>SUM(G6462:G6471)</f>
        <v>0</v>
      </c>
    </row>
    <row r="6474" spans="1:7" ht="16.5" customHeight="1" x14ac:dyDescent="0.2">
      <c r="A6474" s="154"/>
      <c r="B6474" s="215"/>
      <c r="C6474" s="421"/>
      <c r="D6474" s="222"/>
      <c r="E6474" s="157"/>
      <c r="F6474" s="155"/>
      <c r="G6474" s="224"/>
    </row>
    <row r="6475" spans="1:7" ht="16.5" customHeight="1" x14ac:dyDescent="0.2">
      <c r="A6475" s="154"/>
      <c r="B6475" s="215"/>
      <c r="C6475" s="155" t="s">
        <v>1702</v>
      </c>
      <c r="D6475" s="425"/>
      <c r="E6475" s="559" t="str">
        <f>CONCATENATE(G6457,"/día")</f>
        <v>0/día</v>
      </c>
      <c r="F6475" s="155"/>
      <c r="G6475" s="161"/>
    </row>
    <row r="6476" spans="1:7" ht="16.5" customHeight="1" x14ac:dyDescent="0.2">
      <c r="A6476" s="154"/>
      <c r="B6476" s="215"/>
      <c r="C6476" s="160"/>
      <c r="D6476" s="156"/>
      <c r="E6476" s="157"/>
      <c r="F6476" s="155"/>
      <c r="G6476" s="161"/>
    </row>
    <row r="6477" spans="1:7" ht="16.5" customHeight="1" x14ac:dyDescent="0.2">
      <c r="A6477" s="603" t="s">
        <v>681</v>
      </c>
      <c r="B6477" s="604"/>
      <c r="C6477" s="605" t="s">
        <v>0</v>
      </c>
      <c r="D6477" s="607" t="s">
        <v>1703</v>
      </c>
      <c r="E6477" s="607" t="s">
        <v>1715</v>
      </c>
      <c r="F6477" s="609" t="s">
        <v>1054</v>
      </c>
      <c r="G6477" s="611" t="s">
        <v>34</v>
      </c>
    </row>
    <row r="6478" spans="1:7" ht="16.5" customHeight="1" x14ac:dyDescent="0.2">
      <c r="A6478" s="163" t="s">
        <v>682</v>
      </c>
      <c r="B6478" s="164" t="s">
        <v>683</v>
      </c>
      <c r="C6478" s="606"/>
      <c r="D6478" s="608"/>
      <c r="E6478" s="608"/>
      <c r="F6478" s="610"/>
      <c r="G6478" s="612"/>
    </row>
    <row r="6479" spans="1:7" ht="16.5" customHeight="1" x14ac:dyDescent="0.2">
      <c r="A6479" s="165"/>
      <c r="B6479" s="160"/>
      <c r="C6479" s="167" t="s">
        <v>1704</v>
      </c>
      <c r="D6479" s="157"/>
      <c r="E6479" s="157"/>
      <c r="F6479" s="160"/>
      <c r="G6479" s="168"/>
    </row>
    <row r="6480" spans="1:7" ht="16.5" customHeight="1" x14ac:dyDescent="0.2">
      <c r="A6480" s="578" t="s">
        <v>1806</v>
      </c>
      <c r="B6480" s="418" t="str">
        <f t="shared" ref="B6480:B6489" si="689">IF(A6480=0,0,VLOOKUP(A6480,Tabla_Indices,2,FALSE))</f>
        <v>Equipo - Amortización de equipo</v>
      </c>
      <c r="C6480" s="424" t="s">
        <v>1821</v>
      </c>
      <c r="D6480" s="579">
        <f>C_Amortización_Equipo</f>
        <v>0</v>
      </c>
      <c r="E6480" s="472"/>
      <c r="F6480" s="468">
        <f>IF(C6480="",0,D6475)</f>
        <v>0</v>
      </c>
      <c r="G6480" s="426">
        <f>IF(F6480=0,0,ROUND(E6480/F6480,2))</f>
        <v>0</v>
      </c>
    </row>
    <row r="6481" spans="1:7" ht="16.5" customHeight="1" x14ac:dyDescent="0.2">
      <c r="A6481" s="578" t="s">
        <v>1806</v>
      </c>
      <c r="B6481" s="418" t="str">
        <f t="shared" si="689"/>
        <v>Equipo - Amortización de equipo</v>
      </c>
      <c r="C6481" s="424" t="s">
        <v>1811</v>
      </c>
      <c r="D6481" s="579">
        <f>C_Interés_Equipo</f>
        <v>0</v>
      </c>
      <c r="E6481" s="472"/>
      <c r="F6481" s="468">
        <f>IF(C6481="",0,D6475)</f>
        <v>0</v>
      </c>
      <c r="G6481" s="426">
        <f t="shared" ref="G6481:G6489" si="690">IF(F6481=0,0,ROUND(E6481/F6481,2))</f>
        <v>0</v>
      </c>
    </row>
    <row r="6482" spans="1:7" ht="16.5" customHeight="1" x14ac:dyDescent="0.2">
      <c r="A6482" s="578" t="s">
        <v>1807</v>
      </c>
      <c r="B6482" s="418" t="str">
        <f t="shared" si="689"/>
        <v xml:space="preserve">Accesorios y repuestos para máquinas de uso especial                 </v>
      </c>
      <c r="C6482" s="428" t="s">
        <v>1721</v>
      </c>
      <c r="D6482" s="579">
        <f>C_Reparaciones_Repuestos_Equipos</f>
        <v>0</v>
      </c>
      <c r="E6482" s="472"/>
      <c r="F6482" s="468">
        <f>IF(C6482="",0,D6475)</f>
        <v>0</v>
      </c>
      <c r="G6482" s="426">
        <f t="shared" si="690"/>
        <v>0</v>
      </c>
    </row>
    <row r="6483" spans="1:7" ht="16.5" customHeight="1" x14ac:dyDescent="0.2">
      <c r="A6483" s="578" t="s">
        <v>1809</v>
      </c>
      <c r="B6483" s="418" t="str">
        <f t="shared" si="689"/>
        <v xml:space="preserve">Gas oil                                                                </v>
      </c>
      <c r="C6483" s="428" t="s">
        <v>982</v>
      </c>
      <c r="D6483" s="579">
        <f>C_Combustible_Equipos</f>
        <v>0</v>
      </c>
      <c r="E6483" s="472"/>
      <c r="F6483" s="468">
        <f>IF(C6483="",0,D6475)</f>
        <v>0</v>
      </c>
      <c r="G6483" s="426">
        <f t="shared" si="690"/>
        <v>0</v>
      </c>
    </row>
    <row r="6484" spans="1:7" ht="16.5" customHeight="1" x14ac:dyDescent="0.2">
      <c r="A6484" s="578" t="s">
        <v>1810</v>
      </c>
      <c r="B6484" s="418" t="str">
        <f t="shared" si="689"/>
        <v xml:space="preserve">Aceites lubricantes                                                    </v>
      </c>
      <c r="C6484" s="428" t="s">
        <v>1808</v>
      </c>
      <c r="D6484" s="579">
        <f>C_Lubricantes_Equipos</f>
        <v>0</v>
      </c>
      <c r="E6484" s="472"/>
      <c r="F6484" s="468">
        <f>IF(C6484="",0,D6475)</f>
        <v>0</v>
      </c>
      <c r="G6484" s="426">
        <f t="shared" si="690"/>
        <v>0</v>
      </c>
    </row>
    <row r="6485" spans="1:7" ht="16.5" customHeight="1" x14ac:dyDescent="0.2">
      <c r="A6485" s="578"/>
      <c r="B6485" s="418">
        <f t="shared" si="689"/>
        <v>0</v>
      </c>
      <c r="C6485" s="428"/>
      <c r="D6485" s="471"/>
      <c r="E6485" s="430"/>
      <c r="F6485" s="468">
        <f>IF(C6485="",0,D6475)</f>
        <v>0</v>
      </c>
      <c r="G6485" s="426">
        <f t="shared" si="690"/>
        <v>0</v>
      </c>
    </row>
    <row r="6486" spans="1:7" ht="16.5" customHeight="1" x14ac:dyDescent="0.2">
      <c r="A6486" s="578"/>
      <c r="B6486" s="418">
        <f t="shared" si="689"/>
        <v>0</v>
      </c>
      <c r="C6486" s="428"/>
      <c r="D6486" s="425"/>
      <c r="E6486" s="471"/>
      <c r="F6486" s="468">
        <f>IF(C6486="",0,D6475)</f>
        <v>0</v>
      </c>
      <c r="G6486" s="426">
        <f t="shared" si="690"/>
        <v>0</v>
      </c>
    </row>
    <row r="6487" spans="1:7" ht="16.5" customHeight="1" x14ac:dyDescent="0.2">
      <c r="A6487" s="578"/>
      <c r="B6487" s="418">
        <f t="shared" si="689"/>
        <v>0</v>
      </c>
      <c r="C6487" s="428"/>
      <c r="D6487" s="425"/>
      <c r="E6487" s="471"/>
      <c r="F6487" s="468">
        <f>IF(C6487="",0,D6475)</f>
        <v>0</v>
      </c>
      <c r="G6487" s="426">
        <f t="shared" si="690"/>
        <v>0</v>
      </c>
    </row>
    <row r="6488" spans="1:7" ht="16.5" customHeight="1" x14ac:dyDescent="0.2">
      <c r="A6488" s="578"/>
      <c r="B6488" s="418">
        <f t="shared" si="689"/>
        <v>0</v>
      </c>
      <c r="C6488" s="428"/>
      <c r="D6488" s="425"/>
      <c r="E6488" s="429"/>
      <c r="F6488" s="468">
        <f>IF(C6488="",0,D6475)</f>
        <v>0</v>
      </c>
      <c r="G6488" s="426">
        <f t="shared" si="690"/>
        <v>0</v>
      </c>
    </row>
    <row r="6489" spans="1:7" ht="16.5" customHeight="1" x14ac:dyDescent="0.2">
      <c r="A6489" s="578"/>
      <c r="B6489" s="418">
        <f t="shared" si="689"/>
        <v>0</v>
      </c>
      <c r="C6489" s="424"/>
      <c r="D6489" s="425"/>
      <c r="E6489" s="429"/>
      <c r="F6489" s="468">
        <f>IF(C6489="",0,D6475)</f>
        <v>0</v>
      </c>
      <c r="G6489" s="426">
        <f t="shared" si="690"/>
        <v>0</v>
      </c>
    </row>
    <row r="6490" spans="1:7" ht="16.5" customHeight="1" x14ac:dyDescent="0.2">
      <c r="A6490" s="169"/>
      <c r="B6490" s="156"/>
      <c r="C6490" s="160"/>
      <c r="D6490" s="156"/>
      <c r="E6490" s="157"/>
      <c r="F6490" s="166" t="s">
        <v>35</v>
      </c>
      <c r="G6490" s="431">
        <f>SUBTOTAL(9,G6480:G6489)</f>
        <v>0</v>
      </c>
    </row>
    <row r="6491" spans="1:7" ht="16.5" customHeight="1" x14ac:dyDescent="0.2">
      <c r="A6491" s="165"/>
      <c r="B6491" s="160"/>
      <c r="C6491" s="167" t="s">
        <v>821</v>
      </c>
      <c r="D6491" s="156"/>
      <c r="E6491" s="157"/>
      <c r="F6491" s="158"/>
      <c r="G6491" s="168"/>
    </row>
    <row r="6492" spans="1:7" ht="16.5" customHeight="1" x14ac:dyDescent="0.2">
      <c r="A6492" s="603" t="s">
        <v>681</v>
      </c>
      <c r="B6492" s="604"/>
      <c r="C6492" s="605" t="s">
        <v>0</v>
      </c>
      <c r="D6492" s="607" t="s">
        <v>32</v>
      </c>
      <c r="E6492" s="607" t="s">
        <v>1715</v>
      </c>
      <c r="F6492" s="609" t="s">
        <v>1054</v>
      </c>
      <c r="G6492" s="611" t="s">
        <v>34</v>
      </c>
    </row>
    <row r="6493" spans="1:7" ht="16.5" customHeight="1" x14ac:dyDescent="0.2">
      <c r="A6493" s="163" t="s">
        <v>682</v>
      </c>
      <c r="B6493" s="164" t="s">
        <v>683</v>
      </c>
      <c r="C6493" s="606"/>
      <c r="D6493" s="608"/>
      <c r="E6493" s="608"/>
      <c r="F6493" s="610"/>
      <c r="G6493" s="612"/>
    </row>
    <row r="6494" spans="1:7" ht="16.5" customHeight="1" x14ac:dyDescent="0.2">
      <c r="A6494" s="423" t="s">
        <v>1822</v>
      </c>
      <c r="B6494" s="418" t="str">
        <f t="shared" ref="B6494:B6500" si="691">IF(A6494=0,0,VLOOKUP(A6494,Tabla_Indices,2,FALSE))</f>
        <v>Oficial Especializado</v>
      </c>
      <c r="C6494" s="427" t="s">
        <v>1723</v>
      </c>
      <c r="D6494" s="425"/>
      <c r="E6494" s="429"/>
      <c r="F6494" s="419">
        <f>D6475</f>
        <v>0</v>
      </c>
      <c r="G6494" s="432">
        <f>IF(F6494=0,0,ROUND(D6494*E6494/F6494,2))</f>
        <v>0</v>
      </c>
    </row>
    <row r="6495" spans="1:7" ht="16.5" customHeight="1" x14ac:dyDescent="0.2">
      <c r="A6495" s="423" t="s">
        <v>1823</v>
      </c>
      <c r="B6495" s="418" t="str">
        <f t="shared" si="691"/>
        <v xml:space="preserve">Oficial </v>
      </c>
      <c r="C6495" s="424" t="s">
        <v>1724</v>
      </c>
      <c r="D6495" s="425"/>
      <c r="E6495" s="429"/>
      <c r="F6495" s="419">
        <f>D6475</f>
        <v>0</v>
      </c>
      <c r="G6495" s="432">
        <f t="shared" ref="G6495:G6500" si="692">IF(F6495=0,0,ROUND(D6495*E6495/F6495,2))</f>
        <v>0</v>
      </c>
    </row>
    <row r="6496" spans="1:7" ht="16.5" customHeight="1" x14ac:dyDescent="0.2">
      <c r="A6496" s="423" t="s">
        <v>1824</v>
      </c>
      <c r="B6496" s="418" t="str">
        <f t="shared" si="691"/>
        <v>Ayudante</v>
      </c>
      <c r="C6496" s="424" t="s">
        <v>1725</v>
      </c>
      <c r="D6496" s="425"/>
      <c r="E6496" s="429"/>
      <c r="F6496" s="419">
        <f>D6475</f>
        <v>0</v>
      </c>
      <c r="G6496" s="432">
        <f t="shared" si="692"/>
        <v>0</v>
      </c>
    </row>
    <row r="6497" spans="1:7" ht="16.5" customHeight="1" x14ac:dyDescent="0.2">
      <c r="A6497" s="423" t="s">
        <v>1824</v>
      </c>
      <c r="B6497" s="418" t="str">
        <f t="shared" si="691"/>
        <v>Ayudante</v>
      </c>
      <c r="C6497" s="424" t="s">
        <v>825</v>
      </c>
      <c r="D6497" s="425"/>
      <c r="E6497" s="429"/>
      <c r="F6497" s="419">
        <f>D6475</f>
        <v>0</v>
      </c>
      <c r="G6497" s="432">
        <f t="shared" si="692"/>
        <v>0</v>
      </c>
    </row>
    <row r="6498" spans="1:7" ht="16.5" customHeight="1" x14ac:dyDescent="0.2">
      <c r="A6498" s="423"/>
      <c r="B6498" s="418">
        <f t="shared" si="691"/>
        <v>0</v>
      </c>
      <c r="C6498" s="424"/>
      <c r="D6498" s="425"/>
      <c r="E6498" s="429"/>
      <c r="F6498" s="419"/>
      <c r="G6498" s="432">
        <f t="shared" si="692"/>
        <v>0</v>
      </c>
    </row>
    <row r="6499" spans="1:7" ht="16.5" customHeight="1" x14ac:dyDescent="0.2">
      <c r="A6499" s="423" t="s">
        <v>1825</v>
      </c>
      <c r="B6499" s="418" t="str">
        <f t="shared" si="691"/>
        <v>Sereno</v>
      </c>
      <c r="C6499" s="424" t="s">
        <v>1726</v>
      </c>
      <c r="D6499" s="433"/>
      <c r="E6499" s="571"/>
      <c r="F6499" s="419">
        <f>D6475</f>
        <v>0</v>
      </c>
      <c r="G6499" s="432">
        <f t="shared" si="692"/>
        <v>0</v>
      </c>
    </row>
    <row r="6500" spans="1:7" ht="16.5" customHeight="1" x14ac:dyDescent="0.2">
      <c r="A6500" s="423"/>
      <c r="B6500" s="418">
        <f t="shared" si="691"/>
        <v>0</v>
      </c>
      <c r="C6500" s="418"/>
      <c r="D6500" s="469"/>
      <c r="E6500" s="419"/>
      <c r="F6500" s="419">
        <f>D6475</f>
        <v>0</v>
      </c>
      <c r="G6500" s="432">
        <f t="shared" si="692"/>
        <v>0</v>
      </c>
    </row>
    <row r="6501" spans="1:7" ht="16.5" customHeight="1" x14ac:dyDescent="0.2">
      <c r="A6501" s="169"/>
      <c r="B6501" s="156"/>
      <c r="C6501" s="160"/>
      <c r="D6501" s="156"/>
      <c r="E6501" s="157"/>
      <c r="F6501" s="166" t="s">
        <v>36</v>
      </c>
      <c r="G6501" s="434">
        <f>SUBTOTAL(9,G6494:G6500)</f>
        <v>0</v>
      </c>
    </row>
    <row r="6502" spans="1:7" ht="16.5" customHeight="1" x14ac:dyDescent="0.2">
      <c r="A6502" s="165"/>
      <c r="B6502" s="160"/>
      <c r="C6502" s="167" t="s">
        <v>1705</v>
      </c>
      <c r="D6502" s="156"/>
      <c r="E6502" s="157"/>
      <c r="F6502" s="158"/>
      <c r="G6502" s="168"/>
    </row>
    <row r="6503" spans="1:7" ht="16.5" customHeight="1" x14ac:dyDescent="0.2">
      <c r="A6503" s="603" t="s">
        <v>681</v>
      </c>
      <c r="B6503" s="604"/>
      <c r="C6503" s="605" t="s">
        <v>0</v>
      </c>
      <c r="D6503" s="605" t="s">
        <v>31</v>
      </c>
      <c r="E6503" s="607" t="s">
        <v>32</v>
      </c>
      <c r="F6503" s="609" t="s">
        <v>33</v>
      </c>
      <c r="G6503" s="611" t="s">
        <v>34</v>
      </c>
    </row>
    <row r="6504" spans="1:7" ht="16.5" customHeight="1" x14ac:dyDescent="0.2">
      <c r="A6504" s="163" t="s">
        <v>682</v>
      </c>
      <c r="B6504" s="164" t="s">
        <v>683</v>
      </c>
      <c r="C6504" s="606"/>
      <c r="D6504" s="606"/>
      <c r="E6504" s="608"/>
      <c r="F6504" s="610"/>
      <c r="G6504" s="612"/>
    </row>
    <row r="6505" spans="1:7" ht="16.5" customHeight="1" x14ac:dyDescent="0.2">
      <c r="A6505" s="423"/>
      <c r="B6505" s="418">
        <f t="shared" ref="B6505:B6515" si="693">IF(A6505=0,0,VLOOKUP(A6505,Tabla_Indices,2,FALSE))</f>
        <v>0</v>
      </c>
      <c r="C6505" s="424"/>
      <c r="D6505" s="425"/>
      <c r="E6505" s="429"/>
      <c r="F6505" s="430"/>
      <c r="G6505" s="432">
        <f>ROUND(E6505*F6505,2)</f>
        <v>0</v>
      </c>
    </row>
    <row r="6506" spans="1:7" ht="16.5" customHeight="1" x14ac:dyDescent="0.2">
      <c r="A6506" s="423"/>
      <c r="B6506" s="418">
        <f t="shared" si="693"/>
        <v>0</v>
      </c>
      <c r="C6506" s="424"/>
      <c r="D6506" s="425"/>
      <c r="E6506" s="429"/>
      <c r="F6506" s="430"/>
      <c r="G6506" s="432">
        <f t="shared" ref="G6506:G6515" si="694">ROUND(E6506*F6506,2)</f>
        <v>0</v>
      </c>
    </row>
    <row r="6507" spans="1:7" ht="16.5" customHeight="1" x14ac:dyDescent="0.2">
      <c r="A6507" s="423"/>
      <c r="B6507" s="418">
        <f t="shared" si="693"/>
        <v>0</v>
      </c>
      <c r="C6507" s="424"/>
      <c r="D6507" s="425"/>
      <c r="E6507" s="429"/>
      <c r="F6507" s="430"/>
      <c r="G6507" s="432">
        <f t="shared" si="694"/>
        <v>0</v>
      </c>
    </row>
    <row r="6508" spans="1:7" ht="16.5" customHeight="1" x14ac:dyDescent="0.2">
      <c r="A6508" s="423"/>
      <c r="B6508" s="418">
        <f t="shared" si="693"/>
        <v>0</v>
      </c>
      <c r="C6508" s="424"/>
      <c r="D6508" s="425"/>
      <c r="E6508" s="429"/>
      <c r="F6508" s="430"/>
      <c r="G6508" s="432">
        <f t="shared" si="694"/>
        <v>0</v>
      </c>
    </row>
    <row r="6509" spans="1:7" ht="16.5" customHeight="1" x14ac:dyDescent="0.2">
      <c r="A6509" s="423"/>
      <c r="B6509" s="418">
        <f t="shared" si="693"/>
        <v>0</v>
      </c>
      <c r="C6509" s="424"/>
      <c r="D6509" s="425"/>
      <c r="E6509" s="429"/>
      <c r="F6509" s="430"/>
      <c r="G6509" s="432">
        <f t="shared" si="694"/>
        <v>0</v>
      </c>
    </row>
    <row r="6510" spans="1:7" ht="16.5" customHeight="1" x14ac:dyDescent="0.2">
      <c r="A6510" s="423"/>
      <c r="B6510" s="418">
        <f t="shared" si="693"/>
        <v>0</v>
      </c>
      <c r="C6510" s="424"/>
      <c r="D6510" s="425"/>
      <c r="E6510" s="435"/>
      <c r="F6510" s="430"/>
      <c r="G6510" s="432">
        <f t="shared" si="694"/>
        <v>0</v>
      </c>
    </row>
    <row r="6511" spans="1:7" ht="16.5" customHeight="1" x14ac:dyDescent="0.2">
      <c r="A6511" s="423"/>
      <c r="B6511" s="418">
        <f t="shared" si="693"/>
        <v>0</v>
      </c>
      <c r="C6511" s="424"/>
      <c r="D6511" s="425"/>
      <c r="E6511" s="429"/>
      <c r="F6511" s="430"/>
      <c r="G6511" s="432">
        <f t="shared" si="694"/>
        <v>0</v>
      </c>
    </row>
    <row r="6512" spans="1:7" ht="16.5" customHeight="1" x14ac:dyDescent="0.2">
      <c r="A6512" s="423"/>
      <c r="B6512" s="418">
        <f t="shared" si="693"/>
        <v>0</v>
      </c>
      <c r="C6512" s="424"/>
      <c r="D6512" s="425"/>
      <c r="E6512" s="429"/>
      <c r="F6512" s="430"/>
      <c r="G6512" s="432">
        <f t="shared" si="694"/>
        <v>0</v>
      </c>
    </row>
    <row r="6513" spans="1:7" ht="16.5" customHeight="1" x14ac:dyDescent="0.2">
      <c r="A6513" s="423"/>
      <c r="B6513" s="418">
        <f t="shared" si="693"/>
        <v>0</v>
      </c>
      <c r="C6513" s="424"/>
      <c r="D6513" s="425"/>
      <c r="E6513" s="429"/>
      <c r="F6513" s="430"/>
      <c r="G6513" s="432">
        <f t="shared" si="694"/>
        <v>0</v>
      </c>
    </row>
    <row r="6514" spans="1:7" ht="16.5" customHeight="1" x14ac:dyDescent="0.2">
      <c r="A6514" s="423"/>
      <c r="B6514" s="418">
        <f t="shared" si="693"/>
        <v>0</v>
      </c>
      <c r="C6514" s="424"/>
      <c r="D6514" s="425"/>
      <c r="E6514" s="429"/>
      <c r="F6514" s="430"/>
      <c r="G6514" s="432">
        <f t="shared" si="694"/>
        <v>0</v>
      </c>
    </row>
    <row r="6515" spans="1:7" ht="16.5" customHeight="1" x14ac:dyDescent="0.2">
      <c r="A6515" s="423"/>
      <c r="B6515" s="418">
        <f t="shared" si="693"/>
        <v>0</v>
      </c>
      <c r="C6515" s="424"/>
      <c r="D6515" s="425"/>
      <c r="E6515" s="429"/>
      <c r="F6515" s="430"/>
      <c r="G6515" s="432">
        <f t="shared" si="694"/>
        <v>0</v>
      </c>
    </row>
    <row r="6516" spans="1:7" ht="16.5" customHeight="1" x14ac:dyDescent="0.2">
      <c r="A6516" s="165"/>
      <c r="B6516" s="160"/>
      <c r="C6516" s="160"/>
      <c r="D6516" s="156"/>
      <c r="E6516" s="157"/>
      <c r="F6516" s="166" t="s">
        <v>37</v>
      </c>
      <c r="G6516" s="436">
        <f>SUBTOTAL(9,G6505:G6515)</f>
        <v>0</v>
      </c>
    </row>
    <row r="6517" spans="1:7" ht="16.5" customHeight="1" x14ac:dyDescent="0.2">
      <c r="A6517" s="165"/>
      <c r="B6517" s="160"/>
      <c r="C6517" s="167" t="s">
        <v>1706</v>
      </c>
      <c r="D6517" s="156"/>
      <c r="E6517" s="157"/>
      <c r="F6517" s="158"/>
      <c r="G6517" s="168"/>
    </row>
    <row r="6518" spans="1:7" ht="16.5" customHeight="1" x14ac:dyDescent="0.2">
      <c r="A6518" s="603" t="s">
        <v>681</v>
      </c>
      <c r="B6518" s="604"/>
      <c r="C6518" s="605" t="s">
        <v>0</v>
      </c>
      <c r="D6518" s="605" t="s">
        <v>31</v>
      </c>
      <c r="E6518" s="607" t="s">
        <v>32</v>
      </c>
      <c r="F6518" s="609" t="s">
        <v>33</v>
      </c>
      <c r="G6518" s="611" t="s">
        <v>34</v>
      </c>
    </row>
    <row r="6519" spans="1:7" ht="16.5" customHeight="1" x14ac:dyDescent="0.2">
      <c r="A6519" s="163" t="s">
        <v>682</v>
      </c>
      <c r="B6519" s="164" t="s">
        <v>683</v>
      </c>
      <c r="C6519" s="606"/>
      <c r="D6519" s="606"/>
      <c r="E6519" s="608"/>
      <c r="F6519" s="610"/>
      <c r="G6519" s="612"/>
    </row>
    <row r="6520" spans="1:7" ht="16.5" customHeight="1" x14ac:dyDescent="0.2">
      <c r="A6520" s="423"/>
      <c r="B6520" s="418">
        <f>IF(A6520=0,0,VLOOKUP(A6520,Tabla_Indices,2,FALSE))</f>
        <v>0</v>
      </c>
      <c r="C6520" s="424"/>
      <c r="D6520" s="425"/>
      <c r="E6520" s="429"/>
      <c r="F6520" s="430"/>
      <c r="G6520" s="432">
        <f>ROUND(E6520*F6520,2)</f>
        <v>0</v>
      </c>
    </row>
    <row r="6521" spans="1:7" ht="16.5" customHeight="1" x14ac:dyDescent="0.2">
      <c r="A6521" s="423"/>
      <c r="B6521" s="418">
        <f>IF(A6521=0,0,VLOOKUP(A6521,Tabla_Indices,2,FALSE))</f>
        <v>0</v>
      </c>
      <c r="C6521" s="424"/>
      <c r="D6521" s="425"/>
      <c r="E6521" s="435"/>
      <c r="F6521" s="430"/>
      <c r="G6521" s="432">
        <f t="shared" ref="G6521" si="695">ROUND(E6521*F6521,2)</f>
        <v>0</v>
      </c>
    </row>
    <row r="6522" spans="1:7" ht="16.5" customHeight="1" x14ac:dyDescent="0.2">
      <c r="A6522" s="165"/>
      <c r="B6522" s="160"/>
      <c r="C6522" s="160"/>
      <c r="D6522" s="156"/>
      <c r="E6522" s="157"/>
      <c r="F6522" s="166" t="s">
        <v>1707</v>
      </c>
      <c r="G6522" s="436">
        <f>SUBTOTAL(9,G6520:G6521)</f>
        <v>0</v>
      </c>
    </row>
    <row r="6523" spans="1:7" ht="16.5" customHeight="1" thickBot="1" x14ac:dyDescent="0.25">
      <c r="A6523" s="170"/>
      <c r="B6523" s="171"/>
      <c r="C6523" s="172"/>
      <c r="D6523" s="171"/>
      <c r="E6523" s="173"/>
      <c r="F6523" s="174"/>
      <c r="G6523" s="175"/>
    </row>
    <row r="6524" spans="1:7" ht="16.5" customHeight="1" thickBot="1" x14ac:dyDescent="0.25">
      <c r="A6524" s="202">
        <f>B6457</f>
        <v>87</v>
      </c>
      <c r="B6524" s="201">
        <f>C6457</f>
        <v>0</v>
      </c>
      <c r="C6524" s="225"/>
      <c r="D6524" s="225" t="s">
        <v>38</v>
      </c>
      <c r="E6524" s="226"/>
      <c r="F6524" s="437" t="str">
        <f>CONCATENATE("$/",G6457)</f>
        <v>$/0</v>
      </c>
      <c r="G6524" s="438">
        <f>SUBTOTAL(9,G6480:G6523)</f>
        <v>0</v>
      </c>
    </row>
    <row r="6525" spans="1:7" ht="16.5" customHeight="1" thickTop="1" thickBot="1" x14ac:dyDescent="0.25"/>
    <row r="6526" spans="1:7" ht="16.5" customHeight="1" thickTop="1" x14ac:dyDescent="0.2">
      <c r="A6526" s="613" t="s">
        <v>40</v>
      </c>
      <c r="B6526" s="614"/>
      <c r="C6526" s="614"/>
      <c r="D6526" s="614"/>
      <c r="E6526" s="614"/>
      <c r="F6526" s="614"/>
      <c r="G6526" s="615"/>
    </row>
    <row r="6527" spans="1:7" ht="16.5" customHeight="1" x14ac:dyDescent="0.2">
      <c r="A6527" s="146" t="s">
        <v>819</v>
      </c>
      <c r="B6527" s="147" t="str">
        <f>Comitente</f>
        <v>DIRECCIÓN PROVINCIAL DE VIALIDAD</v>
      </c>
      <c r="C6527" s="148"/>
      <c r="D6527" s="223"/>
      <c r="E6527" s="223"/>
      <c r="F6527" s="150"/>
      <c r="G6527" s="151"/>
    </row>
    <row r="6528" spans="1:7" ht="16.5" customHeight="1" x14ac:dyDescent="0.2">
      <c r="A6528" s="146" t="s">
        <v>820</v>
      </c>
      <c r="B6528" s="147">
        <f>Contratista</f>
        <v>0</v>
      </c>
      <c r="C6528" s="152"/>
      <c r="D6528" s="152"/>
      <c r="E6528" s="152"/>
      <c r="F6528" s="147"/>
      <c r="G6528" s="153"/>
    </row>
    <row r="6529" spans="1:7" ht="16.5" customHeight="1" x14ac:dyDescent="0.2">
      <c r="A6529" s="146" t="s">
        <v>28</v>
      </c>
      <c r="B6529" s="147">
        <f>Obra</f>
        <v>0</v>
      </c>
      <c r="C6529" s="152"/>
      <c r="D6529" s="152"/>
      <c r="E6529" s="152"/>
      <c r="F6529" s="147" t="s">
        <v>41</v>
      </c>
      <c r="G6529" s="153">
        <f>Fecha_Base</f>
        <v>0</v>
      </c>
    </row>
    <row r="6530" spans="1:7" ht="16.5" customHeight="1" x14ac:dyDescent="0.2">
      <c r="A6530" s="154" t="s">
        <v>818</v>
      </c>
      <c r="B6530" s="155">
        <f>Ubicación</f>
        <v>0</v>
      </c>
      <c r="C6530" s="155"/>
      <c r="D6530" s="156"/>
      <c r="E6530" s="157"/>
      <c r="F6530" s="158"/>
      <c r="G6530" s="159"/>
    </row>
    <row r="6531" spans="1:7" ht="16.5" customHeight="1" x14ac:dyDescent="0.2">
      <c r="A6531" s="154" t="s">
        <v>42</v>
      </c>
      <c r="B6531" s="470"/>
      <c r="C6531" s="160" t="str">
        <f>IF(B6531="","",VLOOKUP(B6531,Tabla_CyP,2,FALSE))</f>
        <v/>
      </c>
      <c r="E6531" s="157"/>
      <c r="F6531" s="158"/>
      <c r="G6531" s="159"/>
    </row>
    <row r="6532" spans="1:7" ht="16.5" customHeight="1" x14ac:dyDescent="0.2">
      <c r="A6532" s="154" t="s">
        <v>29</v>
      </c>
      <c r="B6532" s="570">
        <v>88</v>
      </c>
      <c r="C6532" s="160">
        <f>IF(B6532=0,"",VLOOKUP(B6532,Tabla_CyP,2,FALSE))</f>
        <v>0</v>
      </c>
      <c r="D6532" s="156"/>
      <c r="E6532" s="157"/>
      <c r="F6532" s="155" t="s">
        <v>30</v>
      </c>
      <c r="G6532" s="161">
        <f>IF(B6532=0,"",VLOOKUP(B6532,Tabla_CyP,4,FALSE))</f>
        <v>0</v>
      </c>
    </row>
    <row r="6533" spans="1:7" ht="16.5" customHeight="1" x14ac:dyDescent="0.2">
      <c r="A6533" s="154"/>
      <c r="B6533" s="155"/>
      <c r="C6533" s="160"/>
      <c r="D6533" s="156"/>
      <c r="E6533" s="157"/>
      <c r="F6533" s="160"/>
      <c r="G6533" s="162"/>
    </row>
    <row r="6534" spans="1:7" ht="16.5" customHeight="1" x14ac:dyDescent="0.2">
      <c r="A6534" s="412"/>
      <c r="B6534" s="149"/>
      <c r="C6534" s="413" t="s">
        <v>1695</v>
      </c>
      <c r="D6534" s="149"/>
      <c r="E6534" s="149"/>
      <c r="F6534" s="149"/>
      <c r="G6534" s="414"/>
    </row>
    <row r="6535" spans="1:7" ht="16.5" customHeight="1" x14ac:dyDescent="0.2">
      <c r="A6535" s="154"/>
      <c r="B6535" s="215"/>
      <c r="C6535" s="160"/>
      <c r="D6535" s="156"/>
      <c r="E6535" s="157"/>
      <c r="F6535" s="155"/>
      <c r="G6535" s="161"/>
    </row>
    <row r="6536" spans="1:7" ht="16.5" customHeight="1" x14ac:dyDescent="0.2">
      <c r="A6536" s="154"/>
      <c r="B6536" s="215"/>
      <c r="C6536" s="415" t="s">
        <v>1696</v>
      </c>
      <c r="D6536" s="416" t="s">
        <v>32</v>
      </c>
      <c r="E6536" s="416" t="s">
        <v>1697</v>
      </c>
      <c r="F6536" s="416" t="s">
        <v>1698</v>
      </c>
      <c r="G6536" s="417" t="s">
        <v>1699</v>
      </c>
    </row>
    <row r="6537" spans="1:7" ht="16.5" customHeight="1" x14ac:dyDescent="0.2">
      <c r="A6537" s="154"/>
      <c r="B6537" s="215"/>
      <c r="C6537" s="424"/>
      <c r="D6537" s="429"/>
      <c r="E6537" s="467"/>
      <c r="F6537" s="430"/>
      <c r="G6537" s="420">
        <f>ROUND(D6537*F6537,2)</f>
        <v>0</v>
      </c>
    </row>
    <row r="6538" spans="1:7" ht="16.5" customHeight="1" x14ac:dyDescent="0.2">
      <c r="A6538" s="154"/>
      <c r="B6538" s="215"/>
      <c r="C6538" s="424"/>
      <c r="D6538" s="429"/>
      <c r="E6538" s="467"/>
      <c r="F6538" s="430"/>
      <c r="G6538" s="420">
        <f>ROUND(D6538*F6538,2)</f>
        <v>0</v>
      </c>
    </row>
    <row r="6539" spans="1:7" ht="16.5" customHeight="1" x14ac:dyDescent="0.2">
      <c r="A6539" s="154"/>
      <c r="B6539" s="215"/>
      <c r="C6539" s="424"/>
      <c r="D6539" s="429"/>
      <c r="E6539" s="467"/>
      <c r="F6539" s="430"/>
      <c r="G6539" s="420">
        <f>ROUND(D6539*F6539,2)</f>
        <v>0</v>
      </c>
    </row>
    <row r="6540" spans="1:7" ht="16.5" customHeight="1" x14ac:dyDescent="0.2">
      <c r="A6540" s="154"/>
      <c r="B6540" s="215"/>
      <c r="C6540" s="424"/>
      <c r="D6540" s="429"/>
      <c r="E6540" s="467"/>
      <c r="F6540" s="430"/>
      <c r="G6540" s="420">
        <f>ROUND(D6540*F6540,2)</f>
        <v>0</v>
      </c>
    </row>
    <row r="6541" spans="1:7" ht="16.5" customHeight="1" x14ac:dyDescent="0.2">
      <c r="A6541" s="154"/>
      <c r="B6541" s="215"/>
      <c r="C6541" s="424"/>
      <c r="D6541" s="429"/>
      <c r="E6541" s="467"/>
      <c r="F6541" s="430"/>
      <c r="G6541" s="420">
        <f t="shared" ref="G6541:G6546" si="696">ROUND(D6541*F6541,2)</f>
        <v>0</v>
      </c>
    </row>
    <row r="6542" spans="1:7" ht="16.5" customHeight="1" x14ac:dyDescent="0.2">
      <c r="A6542" s="154"/>
      <c r="B6542" s="215"/>
      <c r="C6542" s="424"/>
      <c r="D6542" s="429"/>
      <c r="E6542" s="467"/>
      <c r="F6542" s="430"/>
      <c r="G6542" s="420">
        <f t="shared" si="696"/>
        <v>0</v>
      </c>
    </row>
    <row r="6543" spans="1:7" ht="16.5" customHeight="1" x14ac:dyDescent="0.2">
      <c r="A6543" s="154"/>
      <c r="B6543" s="215"/>
      <c r="C6543" s="424"/>
      <c r="D6543" s="429"/>
      <c r="E6543" s="467"/>
      <c r="F6543" s="430"/>
      <c r="G6543" s="420">
        <f t="shared" si="696"/>
        <v>0</v>
      </c>
    </row>
    <row r="6544" spans="1:7" ht="16.5" customHeight="1" x14ac:dyDescent="0.2">
      <c r="A6544" s="154"/>
      <c r="B6544" s="215"/>
      <c r="C6544" s="424"/>
      <c r="D6544" s="429"/>
      <c r="E6544" s="467"/>
      <c r="F6544" s="430"/>
      <c r="G6544" s="420">
        <f t="shared" si="696"/>
        <v>0</v>
      </c>
    </row>
    <row r="6545" spans="1:7" ht="16.5" customHeight="1" x14ac:dyDescent="0.2">
      <c r="A6545" s="154"/>
      <c r="B6545" s="215"/>
      <c r="C6545" s="424"/>
      <c r="D6545" s="429"/>
      <c r="E6545" s="467"/>
      <c r="F6545" s="430"/>
      <c r="G6545" s="420">
        <f t="shared" si="696"/>
        <v>0</v>
      </c>
    </row>
    <row r="6546" spans="1:7" ht="16.5" customHeight="1" x14ac:dyDescent="0.2">
      <c r="A6546" s="154"/>
      <c r="B6546" s="215"/>
      <c r="C6546" s="424"/>
      <c r="D6546" s="429"/>
      <c r="E6546" s="467"/>
      <c r="F6546" s="430"/>
      <c r="G6546" s="420">
        <f t="shared" si="696"/>
        <v>0</v>
      </c>
    </row>
    <row r="6547" spans="1:7" ht="16.5" customHeight="1" thickBot="1" x14ac:dyDescent="0.25">
      <c r="A6547" s="154"/>
      <c r="B6547" s="215"/>
      <c r="C6547" s="160"/>
      <c r="E6547" s="222"/>
      <c r="F6547" s="155"/>
      <c r="G6547" s="161"/>
    </row>
    <row r="6548" spans="1:7" ht="16.5" customHeight="1" thickBot="1" x14ac:dyDescent="0.25">
      <c r="A6548" s="154"/>
      <c r="C6548" s="421" t="s">
        <v>1700</v>
      </c>
      <c r="E6548" s="222">
        <f>SUMPRODUCT(D6537:D6546,E6537:E6546)</f>
        <v>0</v>
      </c>
      <c r="F6548" s="155" t="s">
        <v>1701</v>
      </c>
      <c r="G6548" s="422">
        <f>SUM(G6537:G6546)</f>
        <v>0</v>
      </c>
    </row>
    <row r="6549" spans="1:7" ht="16.5" customHeight="1" x14ac:dyDescent="0.2">
      <c r="A6549" s="154"/>
      <c r="B6549" s="215"/>
      <c r="C6549" s="421"/>
      <c r="D6549" s="222"/>
      <c r="E6549" s="157"/>
      <c r="F6549" s="155"/>
      <c r="G6549" s="224"/>
    </row>
    <row r="6550" spans="1:7" ht="16.5" customHeight="1" x14ac:dyDescent="0.2">
      <c r="A6550" s="154"/>
      <c r="B6550" s="215"/>
      <c r="C6550" s="155" t="s">
        <v>1702</v>
      </c>
      <c r="D6550" s="425"/>
      <c r="E6550" s="559" t="str">
        <f>CONCATENATE(G6532,"/día")</f>
        <v>0/día</v>
      </c>
      <c r="F6550" s="155"/>
      <c r="G6550" s="161"/>
    </row>
    <row r="6551" spans="1:7" ht="16.5" customHeight="1" x14ac:dyDescent="0.2">
      <c r="A6551" s="154"/>
      <c r="B6551" s="215"/>
      <c r="C6551" s="160"/>
      <c r="D6551" s="156"/>
      <c r="E6551" s="157"/>
      <c r="F6551" s="155"/>
      <c r="G6551" s="161"/>
    </row>
    <row r="6552" spans="1:7" ht="16.5" customHeight="1" x14ac:dyDescent="0.2">
      <c r="A6552" s="603" t="s">
        <v>681</v>
      </c>
      <c r="B6552" s="604"/>
      <c r="C6552" s="605" t="s">
        <v>0</v>
      </c>
      <c r="D6552" s="607" t="s">
        <v>1703</v>
      </c>
      <c r="E6552" s="607" t="s">
        <v>1715</v>
      </c>
      <c r="F6552" s="609" t="s">
        <v>1054</v>
      </c>
      <c r="G6552" s="611" t="s">
        <v>34</v>
      </c>
    </row>
    <row r="6553" spans="1:7" ht="16.5" customHeight="1" x14ac:dyDescent="0.2">
      <c r="A6553" s="163" t="s">
        <v>682</v>
      </c>
      <c r="B6553" s="164" t="s">
        <v>683</v>
      </c>
      <c r="C6553" s="606"/>
      <c r="D6553" s="608"/>
      <c r="E6553" s="608"/>
      <c r="F6553" s="610"/>
      <c r="G6553" s="612"/>
    </row>
    <row r="6554" spans="1:7" ht="16.5" customHeight="1" x14ac:dyDescent="0.2">
      <c r="A6554" s="165"/>
      <c r="B6554" s="160"/>
      <c r="C6554" s="167" t="s">
        <v>1704</v>
      </c>
      <c r="D6554" s="157"/>
      <c r="E6554" s="157"/>
      <c r="F6554" s="160"/>
      <c r="G6554" s="168"/>
    </row>
    <row r="6555" spans="1:7" ht="16.5" customHeight="1" x14ac:dyDescent="0.2">
      <c r="A6555" s="578" t="s">
        <v>1806</v>
      </c>
      <c r="B6555" s="418" t="str">
        <f t="shared" ref="B6555:B6564" si="697">IF(A6555=0,0,VLOOKUP(A6555,Tabla_Indices,2,FALSE))</f>
        <v>Equipo - Amortización de equipo</v>
      </c>
      <c r="C6555" s="424" t="s">
        <v>1821</v>
      </c>
      <c r="D6555" s="579">
        <f>C_Amortización_Equipo</f>
        <v>0</v>
      </c>
      <c r="E6555" s="472"/>
      <c r="F6555" s="468">
        <f>IF(C6555="",0,D6550)</f>
        <v>0</v>
      </c>
      <c r="G6555" s="426">
        <f>IF(F6555=0,0,ROUND(E6555/F6555,2))</f>
        <v>0</v>
      </c>
    </row>
    <row r="6556" spans="1:7" ht="16.5" customHeight="1" x14ac:dyDescent="0.2">
      <c r="A6556" s="578" t="s">
        <v>1806</v>
      </c>
      <c r="B6556" s="418" t="str">
        <f t="shared" si="697"/>
        <v>Equipo - Amortización de equipo</v>
      </c>
      <c r="C6556" s="424" t="s">
        <v>1811</v>
      </c>
      <c r="D6556" s="579">
        <f>C_Interés_Equipo</f>
        <v>0</v>
      </c>
      <c r="E6556" s="472"/>
      <c r="F6556" s="468">
        <f>IF(C6556="",0,D6550)</f>
        <v>0</v>
      </c>
      <c r="G6556" s="426">
        <f t="shared" ref="G6556:G6564" si="698">IF(F6556=0,0,ROUND(E6556/F6556,2))</f>
        <v>0</v>
      </c>
    </row>
    <row r="6557" spans="1:7" ht="16.5" customHeight="1" x14ac:dyDescent="0.2">
      <c r="A6557" s="578" t="s">
        <v>1807</v>
      </c>
      <c r="B6557" s="418" t="str">
        <f t="shared" si="697"/>
        <v xml:space="preserve">Accesorios y repuestos para máquinas de uso especial                 </v>
      </c>
      <c r="C6557" s="428" t="s">
        <v>1721</v>
      </c>
      <c r="D6557" s="579">
        <f>C_Reparaciones_Repuestos_Equipos</f>
        <v>0</v>
      </c>
      <c r="E6557" s="472"/>
      <c r="F6557" s="468">
        <f>IF(C6557="",0,D6550)</f>
        <v>0</v>
      </c>
      <c r="G6557" s="426">
        <f t="shared" si="698"/>
        <v>0</v>
      </c>
    </row>
    <row r="6558" spans="1:7" ht="16.5" customHeight="1" x14ac:dyDescent="0.2">
      <c r="A6558" s="578" t="s">
        <v>1809</v>
      </c>
      <c r="B6558" s="418" t="str">
        <f t="shared" si="697"/>
        <v xml:space="preserve">Gas oil                                                                </v>
      </c>
      <c r="C6558" s="428" t="s">
        <v>982</v>
      </c>
      <c r="D6558" s="579">
        <f>C_Combustible_Equipos</f>
        <v>0</v>
      </c>
      <c r="E6558" s="472"/>
      <c r="F6558" s="468">
        <f>IF(C6558="",0,D6550)</f>
        <v>0</v>
      </c>
      <c r="G6558" s="426">
        <f t="shared" si="698"/>
        <v>0</v>
      </c>
    </row>
    <row r="6559" spans="1:7" ht="16.5" customHeight="1" x14ac:dyDescent="0.2">
      <c r="A6559" s="578" t="s">
        <v>1810</v>
      </c>
      <c r="B6559" s="418" t="str">
        <f t="shared" si="697"/>
        <v xml:space="preserve">Aceites lubricantes                                                    </v>
      </c>
      <c r="C6559" s="428" t="s">
        <v>1808</v>
      </c>
      <c r="D6559" s="579">
        <f>C_Lubricantes_Equipos</f>
        <v>0</v>
      </c>
      <c r="E6559" s="472"/>
      <c r="F6559" s="468">
        <f>IF(C6559="",0,D6550)</f>
        <v>0</v>
      </c>
      <c r="G6559" s="426">
        <f t="shared" si="698"/>
        <v>0</v>
      </c>
    </row>
    <row r="6560" spans="1:7" ht="16.5" customHeight="1" x14ac:dyDescent="0.2">
      <c r="A6560" s="578"/>
      <c r="B6560" s="418">
        <f t="shared" si="697"/>
        <v>0</v>
      </c>
      <c r="C6560" s="428"/>
      <c r="D6560" s="471"/>
      <c r="E6560" s="430"/>
      <c r="F6560" s="468">
        <f>IF(C6560="",0,D6550)</f>
        <v>0</v>
      </c>
      <c r="G6560" s="426">
        <f t="shared" si="698"/>
        <v>0</v>
      </c>
    </row>
    <row r="6561" spans="1:7" ht="16.5" customHeight="1" x14ac:dyDescent="0.2">
      <c r="A6561" s="578"/>
      <c r="B6561" s="418">
        <f t="shared" si="697"/>
        <v>0</v>
      </c>
      <c r="C6561" s="428"/>
      <c r="D6561" s="425"/>
      <c r="E6561" s="471"/>
      <c r="F6561" s="468">
        <f>IF(C6561="",0,D6550)</f>
        <v>0</v>
      </c>
      <c r="G6561" s="426">
        <f t="shared" si="698"/>
        <v>0</v>
      </c>
    </row>
    <row r="6562" spans="1:7" ht="16.5" customHeight="1" x14ac:dyDescent="0.2">
      <c r="A6562" s="578"/>
      <c r="B6562" s="418">
        <f t="shared" si="697"/>
        <v>0</v>
      </c>
      <c r="C6562" s="428"/>
      <c r="D6562" s="425"/>
      <c r="E6562" s="471"/>
      <c r="F6562" s="468">
        <f>IF(C6562="",0,D6550)</f>
        <v>0</v>
      </c>
      <c r="G6562" s="426">
        <f t="shared" si="698"/>
        <v>0</v>
      </c>
    </row>
    <row r="6563" spans="1:7" ht="16.5" customHeight="1" x14ac:dyDescent="0.2">
      <c r="A6563" s="578"/>
      <c r="B6563" s="418">
        <f t="shared" si="697"/>
        <v>0</v>
      </c>
      <c r="C6563" s="428"/>
      <c r="D6563" s="425"/>
      <c r="E6563" s="429"/>
      <c r="F6563" s="468">
        <f>IF(C6563="",0,D6550)</f>
        <v>0</v>
      </c>
      <c r="G6563" s="426">
        <f t="shared" si="698"/>
        <v>0</v>
      </c>
    </row>
    <row r="6564" spans="1:7" ht="16.5" customHeight="1" x14ac:dyDescent="0.2">
      <c r="A6564" s="578"/>
      <c r="B6564" s="418">
        <f t="shared" si="697"/>
        <v>0</v>
      </c>
      <c r="C6564" s="424"/>
      <c r="D6564" s="425"/>
      <c r="E6564" s="429"/>
      <c r="F6564" s="468">
        <f>IF(C6564="",0,D6550)</f>
        <v>0</v>
      </c>
      <c r="G6564" s="426">
        <f t="shared" si="698"/>
        <v>0</v>
      </c>
    </row>
    <row r="6565" spans="1:7" ht="16.5" customHeight="1" x14ac:dyDescent="0.2">
      <c r="A6565" s="169"/>
      <c r="B6565" s="156"/>
      <c r="C6565" s="160"/>
      <c r="D6565" s="156"/>
      <c r="E6565" s="157"/>
      <c r="F6565" s="166" t="s">
        <v>35</v>
      </c>
      <c r="G6565" s="431">
        <f>SUBTOTAL(9,G6555:G6564)</f>
        <v>0</v>
      </c>
    </row>
    <row r="6566" spans="1:7" ht="16.5" customHeight="1" x14ac:dyDescent="0.2">
      <c r="A6566" s="165"/>
      <c r="B6566" s="160"/>
      <c r="C6566" s="167" t="s">
        <v>821</v>
      </c>
      <c r="D6566" s="156"/>
      <c r="E6566" s="157"/>
      <c r="F6566" s="158"/>
      <c r="G6566" s="168"/>
    </row>
    <row r="6567" spans="1:7" ht="16.5" customHeight="1" x14ac:dyDescent="0.2">
      <c r="A6567" s="603" t="s">
        <v>681</v>
      </c>
      <c r="B6567" s="604"/>
      <c r="C6567" s="605" t="s">
        <v>0</v>
      </c>
      <c r="D6567" s="607" t="s">
        <v>32</v>
      </c>
      <c r="E6567" s="607" t="s">
        <v>1715</v>
      </c>
      <c r="F6567" s="609" t="s">
        <v>1054</v>
      </c>
      <c r="G6567" s="611" t="s">
        <v>34</v>
      </c>
    </row>
    <row r="6568" spans="1:7" ht="16.5" customHeight="1" x14ac:dyDescent="0.2">
      <c r="A6568" s="163" t="s">
        <v>682</v>
      </c>
      <c r="B6568" s="164" t="s">
        <v>683</v>
      </c>
      <c r="C6568" s="606"/>
      <c r="D6568" s="608"/>
      <c r="E6568" s="608"/>
      <c r="F6568" s="610"/>
      <c r="G6568" s="612"/>
    </row>
    <row r="6569" spans="1:7" ht="16.5" customHeight="1" x14ac:dyDescent="0.2">
      <c r="A6569" s="423" t="s">
        <v>1822</v>
      </c>
      <c r="B6569" s="418" t="str">
        <f t="shared" ref="B6569:B6575" si="699">IF(A6569=0,0,VLOOKUP(A6569,Tabla_Indices,2,FALSE))</f>
        <v>Oficial Especializado</v>
      </c>
      <c r="C6569" s="427" t="s">
        <v>1723</v>
      </c>
      <c r="D6569" s="425"/>
      <c r="E6569" s="429"/>
      <c r="F6569" s="419">
        <f>D6550</f>
        <v>0</v>
      </c>
      <c r="G6569" s="432">
        <f>IF(F6569=0,0,ROUND(D6569*E6569/F6569,2))</f>
        <v>0</v>
      </c>
    </row>
    <row r="6570" spans="1:7" ht="16.5" customHeight="1" x14ac:dyDescent="0.2">
      <c r="A6570" s="423" t="s">
        <v>1823</v>
      </c>
      <c r="B6570" s="418" t="str">
        <f t="shared" si="699"/>
        <v xml:space="preserve">Oficial </v>
      </c>
      <c r="C6570" s="424" t="s">
        <v>1724</v>
      </c>
      <c r="D6570" s="425"/>
      <c r="E6570" s="429"/>
      <c r="F6570" s="419">
        <f>D6550</f>
        <v>0</v>
      </c>
      <c r="G6570" s="432">
        <f t="shared" ref="G6570:G6575" si="700">IF(F6570=0,0,ROUND(D6570*E6570/F6570,2))</f>
        <v>0</v>
      </c>
    </row>
    <row r="6571" spans="1:7" ht="16.5" customHeight="1" x14ac:dyDescent="0.2">
      <c r="A6571" s="423" t="s">
        <v>1824</v>
      </c>
      <c r="B6571" s="418" t="str">
        <f t="shared" si="699"/>
        <v>Ayudante</v>
      </c>
      <c r="C6571" s="424" t="s">
        <v>1725</v>
      </c>
      <c r="D6571" s="425"/>
      <c r="E6571" s="429"/>
      <c r="F6571" s="419">
        <f>D6550</f>
        <v>0</v>
      </c>
      <c r="G6571" s="432">
        <f t="shared" si="700"/>
        <v>0</v>
      </c>
    </row>
    <row r="6572" spans="1:7" ht="16.5" customHeight="1" x14ac:dyDescent="0.2">
      <c r="A6572" s="423" t="s">
        <v>1824</v>
      </c>
      <c r="B6572" s="418" t="str">
        <f t="shared" si="699"/>
        <v>Ayudante</v>
      </c>
      <c r="C6572" s="424" t="s">
        <v>825</v>
      </c>
      <c r="D6572" s="425"/>
      <c r="E6572" s="429"/>
      <c r="F6572" s="419">
        <f>D6550</f>
        <v>0</v>
      </c>
      <c r="G6572" s="432">
        <f t="shared" si="700"/>
        <v>0</v>
      </c>
    </row>
    <row r="6573" spans="1:7" ht="16.5" customHeight="1" x14ac:dyDescent="0.2">
      <c r="A6573" s="423"/>
      <c r="B6573" s="418">
        <f t="shared" si="699"/>
        <v>0</v>
      </c>
      <c r="C6573" s="424"/>
      <c r="D6573" s="425"/>
      <c r="E6573" s="429"/>
      <c r="F6573" s="419"/>
      <c r="G6573" s="432">
        <f t="shared" si="700"/>
        <v>0</v>
      </c>
    </row>
    <row r="6574" spans="1:7" ht="16.5" customHeight="1" x14ac:dyDescent="0.2">
      <c r="A6574" s="423" t="s">
        <v>1825</v>
      </c>
      <c r="B6574" s="418" t="str">
        <f t="shared" si="699"/>
        <v>Sereno</v>
      </c>
      <c r="C6574" s="424" t="s">
        <v>1726</v>
      </c>
      <c r="D6574" s="433"/>
      <c r="E6574" s="571"/>
      <c r="F6574" s="419">
        <f>D6550</f>
        <v>0</v>
      </c>
      <c r="G6574" s="432">
        <f t="shared" si="700"/>
        <v>0</v>
      </c>
    </row>
    <row r="6575" spans="1:7" ht="16.5" customHeight="1" x14ac:dyDescent="0.2">
      <c r="A6575" s="423"/>
      <c r="B6575" s="418">
        <f t="shared" si="699"/>
        <v>0</v>
      </c>
      <c r="C6575" s="418"/>
      <c r="D6575" s="469"/>
      <c r="E6575" s="419"/>
      <c r="F6575" s="419">
        <f>D6550</f>
        <v>0</v>
      </c>
      <c r="G6575" s="432">
        <f t="shared" si="700"/>
        <v>0</v>
      </c>
    </row>
    <row r="6576" spans="1:7" ht="16.5" customHeight="1" x14ac:dyDescent="0.2">
      <c r="A6576" s="169"/>
      <c r="B6576" s="156"/>
      <c r="C6576" s="160"/>
      <c r="D6576" s="156"/>
      <c r="E6576" s="157"/>
      <c r="F6576" s="166" t="s">
        <v>36</v>
      </c>
      <c r="G6576" s="434">
        <f>SUBTOTAL(9,G6569:G6575)</f>
        <v>0</v>
      </c>
    </row>
    <row r="6577" spans="1:7" ht="16.5" customHeight="1" x14ac:dyDescent="0.2">
      <c r="A6577" s="165"/>
      <c r="B6577" s="160"/>
      <c r="C6577" s="167" t="s">
        <v>1705</v>
      </c>
      <c r="D6577" s="156"/>
      <c r="E6577" s="157"/>
      <c r="F6577" s="158"/>
      <c r="G6577" s="168"/>
    </row>
    <row r="6578" spans="1:7" ht="16.5" customHeight="1" x14ac:dyDescent="0.2">
      <c r="A6578" s="603" t="s">
        <v>681</v>
      </c>
      <c r="B6578" s="604"/>
      <c r="C6578" s="605" t="s">
        <v>0</v>
      </c>
      <c r="D6578" s="605" t="s">
        <v>31</v>
      </c>
      <c r="E6578" s="607" t="s">
        <v>32</v>
      </c>
      <c r="F6578" s="609" t="s">
        <v>33</v>
      </c>
      <c r="G6578" s="611" t="s">
        <v>34</v>
      </c>
    </row>
    <row r="6579" spans="1:7" ht="16.5" customHeight="1" x14ac:dyDescent="0.2">
      <c r="A6579" s="163" t="s">
        <v>682</v>
      </c>
      <c r="B6579" s="164" t="s">
        <v>683</v>
      </c>
      <c r="C6579" s="606"/>
      <c r="D6579" s="606"/>
      <c r="E6579" s="608"/>
      <c r="F6579" s="610"/>
      <c r="G6579" s="612"/>
    </row>
    <row r="6580" spans="1:7" ht="16.5" customHeight="1" x14ac:dyDescent="0.2">
      <c r="A6580" s="423"/>
      <c r="B6580" s="418">
        <f t="shared" ref="B6580:B6590" si="701">IF(A6580=0,0,VLOOKUP(A6580,Tabla_Indices,2,FALSE))</f>
        <v>0</v>
      </c>
      <c r="C6580" s="424"/>
      <c r="D6580" s="425"/>
      <c r="E6580" s="429"/>
      <c r="F6580" s="430"/>
      <c r="G6580" s="432">
        <f>ROUND(E6580*F6580,2)</f>
        <v>0</v>
      </c>
    </row>
    <row r="6581" spans="1:7" ht="16.5" customHeight="1" x14ac:dyDescent="0.2">
      <c r="A6581" s="423"/>
      <c r="B6581" s="418">
        <f t="shared" si="701"/>
        <v>0</v>
      </c>
      <c r="C6581" s="424"/>
      <c r="D6581" s="425"/>
      <c r="E6581" s="429"/>
      <c r="F6581" s="430"/>
      <c r="G6581" s="432">
        <f t="shared" ref="G6581:G6590" si="702">ROUND(E6581*F6581,2)</f>
        <v>0</v>
      </c>
    </row>
    <row r="6582" spans="1:7" ht="16.5" customHeight="1" x14ac:dyDescent="0.2">
      <c r="A6582" s="423"/>
      <c r="B6582" s="418">
        <f t="shared" si="701"/>
        <v>0</v>
      </c>
      <c r="C6582" s="424"/>
      <c r="D6582" s="425"/>
      <c r="E6582" s="429"/>
      <c r="F6582" s="430"/>
      <c r="G6582" s="432">
        <f t="shared" si="702"/>
        <v>0</v>
      </c>
    </row>
    <row r="6583" spans="1:7" ht="16.5" customHeight="1" x14ac:dyDescent="0.2">
      <c r="A6583" s="423"/>
      <c r="B6583" s="418">
        <f t="shared" si="701"/>
        <v>0</v>
      </c>
      <c r="C6583" s="424"/>
      <c r="D6583" s="425"/>
      <c r="E6583" s="429"/>
      <c r="F6583" s="430"/>
      <c r="G6583" s="432">
        <f t="shared" si="702"/>
        <v>0</v>
      </c>
    </row>
    <row r="6584" spans="1:7" ht="16.5" customHeight="1" x14ac:dyDescent="0.2">
      <c r="A6584" s="423"/>
      <c r="B6584" s="418">
        <f t="shared" si="701"/>
        <v>0</v>
      </c>
      <c r="C6584" s="424"/>
      <c r="D6584" s="425"/>
      <c r="E6584" s="429"/>
      <c r="F6584" s="430"/>
      <c r="G6584" s="432">
        <f t="shared" si="702"/>
        <v>0</v>
      </c>
    </row>
    <row r="6585" spans="1:7" ht="16.5" customHeight="1" x14ac:dyDescent="0.2">
      <c r="A6585" s="423"/>
      <c r="B6585" s="418">
        <f t="shared" si="701"/>
        <v>0</v>
      </c>
      <c r="C6585" s="424"/>
      <c r="D6585" s="425"/>
      <c r="E6585" s="435"/>
      <c r="F6585" s="430"/>
      <c r="G6585" s="432">
        <f t="shared" si="702"/>
        <v>0</v>
      </c>
    </row>
    <row r="6586" spans="1:7" ht="16.5" customHeight="1" x14ac:dyDescent="0.2">
      <c r="A6586" s="423"/>
      <c r="B6586" s="418">
        <f t="shared" si="701"/>
        <v>0</v>
      </c>
      <c r="C6586" s="424"/>
      <c r="D6586" s="425"/>
      <c r="E6586" s="429"/>
      <c r="F6586" s="430"/>
      <c r="G6586" s="432">
        <f t="shared" si="702"/>
        <v>0</v>
      </c>
    </row>
    <row r="6587" spans="1:7" ht="16.5" customHeight="1" x14ac:dyDescent="0.2">
      <c r="A6587" s="423"/>
      <c r="B6587" s="418">
        <f t="shared" si="701"/>
        <v>0</v>
      </c>
      <c r="C6587" s="424"/>
      <c r="D6587" s="425"/>
      <c r="E6587" s="429"/>
      <c r="F6587" s="430"/>
      <c r="G6587" s="432">
        <f t="shared" si="702"/>
        <v>0</v>
      </c>
    </row>
    <row r="6588" spans="1:7" ht="16.5" customHeight="1" x14ac:dyDescent="0.2">
      <c r="A6588" s="423"/>
      <c r="B6588" s="418">
        <f t="shared" si="701"/>
        <v>0</v>
      </c>
      <c r="C6588" s="424"/>
      <c r="D6588" s="425"/>
      <c r="E6588" s="429"/>
      <c r="F6588" s="430"/>
      <c r="G6588" s="432">
        <f t="shared" si="702"/>
        <v>0</v>
      </c>
    </row>
    <row r="6589" spans="1:7" ht="16.5" customHeight="1" x14ac:dyDescent="0.2">
      <c r="A6589" s="423"/>
      <c r="B6589" s="418">
        <f t="shared" si="701"/>
        <v>0</v>
      </c>
      <c r="C6589" s="424"/>
      <c r="D6589" s="425"/>
      <c r="E6589" s="429"/>
      <c r="F6589" s="430"/>
      <c r="G6589" s="432">
        <f t="shared" si="702"/>
        <v>0</v>
      </c>
    </row>
    <row r="6590" spans="1:7" ht="16.5" customHeight="1" x14ac:dyDescent="0.2">
      <c r="A6590" s="423"/>
      <c r="B6590" s="418">
        <f t="shared" si="701"/>
        <v>0</v>
      </c>
      <c r="C6590" s="424"/>
      <c r="D6590" s="425"/>
      <c r="E6590" s="429"/>
      <c r="F6590" s="430"/>
      <c r="G6590" s="432">
        <f t="shared" si="702"/>
        <v>0</v>
      </c>
    </row>
    <row r="6591" spans="1:7" ht="16.5" customHeight="1" x14ac:dyDescent="0.2">
      <c r="A6591" s="165"/>
      <c r="B6591" s="160"/>
      <c r="C6591" s="160"/>
      <c r="D6591" s="156"/>
      <c r="E6591" s="157"/>
      <c r="F6591" s="166" t="s">
        <v>37</v>
      </c>
      <c r="G6591" s="436">
        <f>SUBTOTAL(9,G6580:G6590)</f>
        <v>0</v>
      </c>
    </row>
    <row r="6592" spans="1:7" ht="16.5" customHeight="1" x14ac:dyDescent="0.2">
      <c r="A6592" s="165"/>
      <c r="B6592" s="160"/>
      <c r="C6592" s="167" t="s">
        <v>1706</v>
      </c>
      <c r="D6592" s="156"/>
      <c r="E6592" s="157"/>
      <c r="F6592" s="158"/>
      <c r="G6592" s="168"/>
    </row>
    <row r="6593" spans="1:7" ht="16.5" customHeight="1" x14ac:dyDescent="0.2">
      <c r="A6593" s="603" t="s">
        <v>681</v>
      </c>
      <c r="B6593" s="604"/>
      <c r="C6593" s="605" t="s">
        <v>0</v>
      </c>
      <c r="D6593" s="605" t="s">
        <v>31</v>
      </c>
      <c r="E6593" s="607" t="s">
        <v>32</v>
      </c>
      <c r="F6593" s="609" t="s">
        <v>33</v>
      </c>
      <c r="G6593" s="611" t="s">
        <v>34</v>
      </c>
    </row>
    <row r="6594" spans="1:7" ht="16.5" customHeight="1" x14ac:dyDescent="0.2">
      <c r="A6594" s="163" t="s">
        <v>682</v>
      </c>
      <c r="B6594" s="164" t="s">
        <v>683</v>
      </c>
      <c r="C6594" s="606"/>
      <c r="D6594" s="606"/>
      <c r="E6594" s="608"/>
      <c r="F6594" s="610"/>
      <c r="G6594" s="612"/>
    </row>
    <row r="6595" spans="1:7" ht="16.5" customHeight="1" x14ac:dyDescent="0.2">
      <c r="A6595" s="423"/>
      <c r="B6595" s="418">
        <f>IF(A6595=0,0,VLOOKUP(A6595,Tabla_Indices,2,FALSE))</f>
        <v>0</v>
      </c>
      <c r="C6595" s="424"/>
      <c r="D6595" s="425"/>
      <c r="E6595" s="429"/>
      <c r="F6595" s="430"/>
      <c r="G6595" s="432">
        <f>ROUND(E6595*F6595,2)</f>
        <v>0</v>
      </c>
    </row>
    <row r="6596" spans="1:7" ht="16.5" customHeight="1" x14ac:dyDescent="0.2">
      <c r="A6596" s="423"/>
      <c r="B6596" s="418">
        <f>IF(A6596=0,0,VLOOKUP(A6596,Tabla_Indices,2,FALSE))</f>
        <v>0</v>
      </c>
      <c r="C6596" s="424"/>
      <c r="D6596" s="425"/>
      <c r="E6596" s="435"/>
      <c r="F6596" s="430"/>
      <c r="G6596" s="432">
        <f t="shared" ref="G6596" si="703">ROUND(E6596*F6596,2)</f>
        <v>0</v>
      </c>
    </row>
    <row r="6597" spans="1:7" ht="16.5" customHeight="1" x14ac:dyDescent="0.2">
      <c r="A6597" s="165"/>
      <c r="B6597" s="160"/>
      <c r="C6597" s="160"/>
      <c r="D6597" s="156"/>
      <c r="E6597" s="157"/>
      <c r="F6597" s="166" t="s">
        <v>1707</v>
      </c>
      <c r="G6597" s="436">
        <f>SUBTOTAL(9,G6595:G6596)</f>
        <v>0</v>
      </c>
    </row>
    <row r="6598" spans="1:7" ht="16.5" customHeight="1" thickBot="1" x14ac:dyDescent="0.25">
      <c r="A6598" s="170"/>
      <c r="B6598" s="171"/>
      <c r="C6598" s="172"/>
      <c r="D6598" s="171"/>
      <c r="E6598" s="173"/>
      <c r="F6598" s="174"/>
      <c r="G6598" s="175"/>
    </row>
    <row r="6599" spans="1:7" ht="16.5" customHeight="1" thickBot="1" x14ac:dyDescent="0.25">
      <c r="A6599" s="202">
        <f>B6532</f>
        <v>88</v>
      </c>
      <c r="B6599" s="201">
        <f>C6532</f>
        <v>0</v>
      </c>
      <c r="C6599" s="225"/>
      <c r="D6599" s="225" t="s">
        <v>38</v>
      </c>
      <c r="E6599" s="226"/>
      <c r="F6599" s="437" t="str">
        <f>CONCATENATE("$/",G6532)</f>
        <v>$/0</v>
      </c>
      <c r="G6599" s="438">
        <f>SUBTOTAL(9,G6555:G6598)</f>
        <v>0</v>
      </c>
    </row>
    <row r="6600" spans="1:7" ht="16.5" customHeight="1" thickTop="1" thickBot="1" x14ac:dyDescent="0.25"/>
    <row r="6601" spans="1:7" ht="16.5" customHeight="1" thickTop="1" x14ac:dyDescent="0.2">
      <c r="A6601" s="613" t="s">
        <v>40</v>
      </c>
      <c r="B6601" s="614"/>
      <c r="C6601" s="614"/>
      <c r="D6601" s="614"/>
      <c r="E6601" s="614"/>
      <c r="F6601" s="614"/>
      <c r="G6601" s="615"/>
    </row>
    <row r="6602" spans="1:7" ht="16.5" customHeight="1" x14ac:dyDescent="0.2">
      <c r="A6602" s="146" t="s">
        <v>819</v>
      </c>
      <c r="B6602" s="147" t="str">
        <f>Comitente</f>
        <v>DIRECCIÓN PROVINCIAL DE VIALIDAD</v>
      </c>
      <c r="C6602" s="148"/>
      <c r="D6602" s="223"/>
      <c r="E6602" s="223"/>
      <c r="F6602" s="150"/>
      <c r="G6602" s="151"/>
    </row>
    <row r="6603" spans="1:7" ht="16.5" customHeight="1" x14ac:dyDescent="0.2">
      <c r="A6603" s="146" t="s">
        <v>820</v>
      </c>
      <c r="B6603" s="147">
        <f>Contratista</f>
        <v>0</v>
      </c>
      <c r="C6603" s="152"/>
      <c r="D6603" s="152"/>
      <c r="E6603" s="152"/>
      <c r="F6603" s="147"/>
      <c r="G6603" s="153"/>
    </row>
    <row r="6604" spans="1:7" ht="16.5" customHeight="1" x14ac:dyDescent="0.2">
      <c r="A6604" s="146" t="s">
        <v>28</v>
      </c>
      <c r="B6604" s="147">
        <f>Obra</f>
        <v>0</v>
      </c>
      <c r="C6604" s="152"/>
      <c r="D6604" s="152"/>
      <c r="E6604" s="152"/>
      <c r="F6604" s="147" t="s">
        <v>41</v>
      </c>
      <c r="G6604" s="153">
        <f>Fecha_Base</f>
        <v>0</v>
      </c>
    </row>
    <row r="6605" spans="1:7" ht="16.5" customHeight="1" x14ac:dyDescent="0.2">
      <c r="A6605" s="154" t="s">
        <v>818</v>
      </c>
      <c r="B6605" s="155">
        <f>Ubicación</f>
        <v>0</v>
      </c>
      <c r="C6605" s="155"/>
      <c r="D6605" s="156"/>
      <c r="E6605" s="157"/>
      <c r="F6605" s="158"/>
      <c r="G6605" s="159"/>
    </row>
    <row r="6606" spans="1:7" ht="16.5" customHeight="1" x14ac:dyDescent="0.2">
      <c r="A6606" s="154" t="s">
        <v>42</v>
      </c>
      <c r="B6606" s="470"/>
      <c r="C6606" s="160" t="str">
        <f>IF(B6606="","",VLOOKUP(B6606,Tabla_CyP,2,FALSE))</f>
        <v/>
      </c>
      <c r="E6606" s="157"/>
      <c r="F6606" s="158"/>
      <c r="G6606" s="159"/>
    </row>
    <row r="6607" spans="1:7" ht="16.5" customHeight="1" x14ac:dyDescent="0.2">
      <c r="A6607" s="154" t="s">
        <v>29</v>
      </c>
      <c r="B6607" s="570">
        <v>89</v>
      </c>
      <c r="C6607" s="160">
        <f>IF(B6607=0,"",VLOOKUP(B6607,Tabla_CyP,2,FALSE))</f>
        <v>0</v>
      </c>
      <c r="D6607" s="156"/>
      <c r="E6607" s="157"/>
      <c r="F6607" s="155" t="s">
        <v>30</v>
      </c>
      <c r="G6607" s="161">
        <f>IF(B6607=0,"",VLOOKUP(B6607,Tabla_CyP,4,FALSE))</f>
        <v>0</v>
      </c>
    </row>
    <row r="6608" spans="1:7" ht="16.5" customHeight="1" x14ac:dyDescent="0.2">
      <c r="A6608" s="154"/>
      <c r="B6608" s="155"/>
      <c r="C6608" s="160"/>
      <c r="D6608" s="156"/>
      <c r="E6608" s="157"/>
      <c r="F6608" s="160"/>
      <c r="G6608" s="162"/>
    </row>
    <row r="6609" spans="1:7" ht="16.5" customHeight="1" x14ac:dyDescent="0.2">
      <c r="A6609" s="412"/>
      <c r="B6609" s="149"/>
      <c r="C6609" s="413" t="s">
        <v>1695</v>
      </c>
      <c r="D6609" s="149"/>
      <c r="E6609" s="149"/>
      <c r="F6609" s="149"/>
      <c r="G6609" s="414"/>
    </row>
    <row r="6610" spans="1:7" ht="16.5" customHeight="1" x14ac:dyDescent="0.2">
      <c r="A6610" s="154"/>
      <c r="B6610" s="215"/>
      <c r="C6610" s="160"/>
      <c r="D6610" s="156"/>
      <c r="E6610" s="157"/>
      <c r="F6610" s="155"/>
      <c r="G6610" s="161"/>
    </row>
    <row r="6611" spans="1:7" ht="16.5" customHeight="1" x14ac:dyDescent="0.2">
      <c r="A6611" s="154"/>
      <c r="B6611" s="215"/>
      <c r="C6611" s="415" t="s">
        <v>1696</v>
      </c>
      <c r="D6611" s="416" t="s">
        <v>32</v>
      </c>
      <c r="E6611" s="416" t="s">
        <v>1697</v>
      </c>
      <c r="F6611" s="416" t="s">
        <v>1698</v>
      </c>
      <c r="G6611" s="417" t="s">
        <v>1699</v>
      </c>
    </row>
    <row r="6612" spans="1:7" ht="16.5" customHeight="1" x14ac:dyDescent="0.2">
      <c r="A6612" s="154"/>
      <c r="B6612" s="215"/>
      <c r="C6612" s="424"/>
      <c r="D6612" s="429"/>
      <c r="E6612" s="467"/>
      <c r="F6612" s="430"/>
      <c r="G6612" s="420">
        <f>ROUND(D6612*F6612,2)</f>
        <v>0</v>
      </c>
    </row>
    <row r="6613" spans="1:7" ht="16.5" customHeight="1" x14ac:dyDescent="0.2">
      <c r="A6613" s="154"/>
      <c r="B6613" s="215"/>
      <c r="C6613" s="424"/>
      <c r="D6613" s="429"/>
      <c r="E6613" s="467"/>
      <c r="F6613" s="430"/>
      <c r="G6613" s="420">
        <f>ROUND(D6613*F6613,2)</f>
        <v>0</v>
      </c>
    </row>
    <row r="6614" spans="1:7" ht="16.5" customHeight="1" x14ac:dyDescent="0.2">
      <c r="A6614" s="154"/>
      <c r="B6614" s="215"/>
      <c r="C6614" s="424"/>
      <c r="D6614" s="429"/>
      <c r="E6614" s="467"/>
      <c r="F6614" s="430"/>
      <c r="G6614" s="420">
        <f>ROUND(D6614*F6614,2)</f>
        <v>0</v>
      </c>
    </row>
    <row r="6615" spans="1:7" ht="16.5" customHeight="1" x14ac:dyDescent="0.2">
      <c r="A6615" s="154"/>
      <c r="B6615" s="215"/>
      <c r="C6615" s="424"/>
      <c r="D6615" s="429"/>
      <c r="E6615" s="467"/>
      <c r="F6615" s="430"/>
      <c r="G6615" s="420">
        <f>ROUND(D6615*F6615,2)</f>
        <v>0</v>
      </c>
    </row>
    <row r="6616" spans="1:7" ht="16.5" customHeight="1" x14ac:dyDescent="0.2">
      <c r="A6616" s="154"/>
      <c r="B6616" s="215"/>
      <c r="C6616" s="424"/>
      <c r="D6616" s="429"/>
      <c r="E6616" s="467"/>
      <c r="F6616" s="430"/>
      <c r="G6616" s="420">
        <f t="shared" ref="G6616:G6621" si="704">ROUND(D6616*F6616,2)</f>
        <v>0</v>
      </c>
    </row>
    <row r="6617" spans="1:7" ht="16.5" customHeight="1" x14ac:dyDescent="0.2">
      <c r="A6617" s="154"/>
      <c r="B6617" s="215"/>
      <c r="C6617" s="424"/>
      <c r="D6617" s="429"/>
      <c r="E6617" s="467"/>
      <c r="F6617" s="430"/>
      <c r="G6617" s="420">
        <f t="shared" si="704"/>
        <v>0</v>
      </c>
    </row>
    <row r="6618" spans="1:7" ht="16.5" customHeight="1" x14ac:dyDescent="0.2">
      <c r="A6618" s="154"/>
      <c r="B6618" s="215"/>
      <c r="C6618" s="424"/>
      <c r="D6618" s="429"/>
      <c r="E6618" s="467"/>
      <c r="F6618" s="430"/>
      <c r="G6618" s="420">
        <f t="shared" si="704"/>
        <v>0</v>
      </c>
    </row>
    <row r="6619" spans="1:7" ht="16.5" customHeight="1" x14ac:dyDescent="0.2">
      <c r="A6619" s="154"/>
      <c r="B6619" s="215"/>
      <c r="C6619" s="424"/>
      <c r="D6619" s="429"/>
      <c r="E6619" s="467"/>
      <c r="F6619" s="430"/>
      <c r="G6619" s="420">
        <f t="shared" si="704"/>
        <v>0</v>
      </c>
    </row>
    <row r="6620" spans="1:7" ht="16.5" customHeight="1" x14ac:dyDescent="0.2">
      <c r="A6620" s="154"/>
      <c r="B6620" s="215"/>
      <c r="C6620" s="424"/>
      <c r="D6620" s="429"/>
      <c r="E6620" s="467"/>
      <c r="F6620" s="430"/>
      <c r="G6620" s="420">
        <f t="shared" si="704"/>
        <v>0</v>
      </c>
    </row>
    <row r="6621" spans="1:7" ht="16.5" customHeight="1" x14ac:dyDescent="0.2">
      <c r="A6621" s="154"/>
      <c r="B6621" s="215"/>
      <c r="C6621" s="424"/>
      <c r="D6621" s="429"/>
      <c r="E6621" s="467"/>
      <c r="F6621" s="430"/>
      <c r="G6621" s="420">
        <f t="shared" si="704"/>
        <v>0</v>
      </c>
    </row>
    <row r="6622" spans="1:7" ht="16.5" customHeight="1" thickBot="1" x14ac:dyDescent="0.25">
      <c r="A6622" s="154"/>
      <c r="B6622" s="215"/>
      <c r="C6622" s="160"/>
      <c r="E6622" s="222"/>
      <c r="F6622" s="155"/>
      <c r="G6622" s="161"/>
    </row>
    <row r="6623" spans="1:7" ht="16.5" customHeight="1" thickBot="1" x14ac:dyDescent="0.25">
      <c r="A6623" s="154"/>
      <c r="C6623" s="421" t="s">
        <v>1700</v>
      </c>
      <c r="E6623" s="222">
        <f>SUMPRODUCT(D6612:D6621,E6612:E6621)</f>
        <v>0</v>
      </c>
      <c r="F6623" s="155" t="s">
        <v>1701</v>
      </c>
      <c r="G6623" s="422">
        <f>SUM(G6612:G6621)</f>
        <v>0</v>
      </c>
    </row>
    <row r="6624" spans="1:7" ht="16.5" customHeight="1" x14ac:dyDescent="0.2">
      <c r="A6624" s="154"/>
      <c r="B6624" s="215"/>
      <c r="C6624" s="421"/>
      <c r="D6624" s="222"/>
      <c r="E6624" s="157"/>
      <c r="F6624" s="155"/>
      <c r="G6624" s="224"/>
    </row>
    <row r="6625" spans="1:7" ht="16.5" customHeight="1" x14ac:dyDescent="0.2">
      <c r="A6625" s="154"/>
      <c r="B6625" s="215"/>
      <c r="C6625" s="155" t="s">
        <v>1702</v>
      </c>
      <c r="D6625" s="425"/>
      <c r="E6625" s="559" t="str">
        <f>CONCATENATE(G6607,"/día")</f>
        <v>0/día</v>
      </c>
      <c r="F6625" s="155"/>
      <c r="G6625" s="161"/>
    </row>
    <row r="6626" spans="1:7" ht="16.5" customHeight="1" x14ac:dyDescent="0.2">
      <c r="A6626" s="154"/>
      <c r="B6626" s="215"/>
      <c r="C6626" s="160"/>
      <c r="D6626" s="156"/>
      <c r="E6626" s="157"/>
      <c r="F6626" s="155"/>
      <c r="G6626" s="161"/>
    </row>
    <row r="6627" spans="1:7" ht="16.5" customHeight="1" x14ac:dyDescent="0.2">
      <c r="A6627" s="603" t="s">
        <v>681</v>
      </c>
      <c r="B6627" s="604"/>
      <c r="C6627" s="605" t="s">
        <v>0</v>
      </c>
      <c r="D6627" s="607" t="s">
        <v>1703</v>
      </c>
      <c r="E6627" s="607" t="s">
        <v>1715</v>
      </c>
      <c r="F6627" s="609" t="s">
        <v>1054</v>
      </c>
      <c r="G6627" s="611" t="s">
        <v>34</v>
      </c>
    </row>
    <row r="6628" spans="1:7" ht="16.5" customHeight="1" x14ac:dyDescent="0.2">
      <c r="A6628" s="163" t="s">
        <v>682</v>
      </c>
      <c r="B6628" s="164" t="s">
        <v>683</v>
      </c>
      <c r="C6628" s="606"/>
      <c r="D6628" s="608"/>
      <c r="E6628" s="608"/>
      <c r="F6628" s="610"/>
      <c r="G6628" s="612"/>
    </row>
    <row r="6629" spans="1:7" ht="16.5" customHeight="1" x14ac:dyDescent="0.2">
      <c r="A6629" s="165"/>
      <c r="B6629" s="160"/>
      <c r="C6629" s="167" t="s">
        <v>1704</v>
      </c>
      <c r="D6629" s="157"/>
      <c r="E6629" s="157"/>
      <c r="F6629" s="160"/>
      <c r="G6629" s="168"/>
    </row>
    <row r="6630" spans="1:7" ht="16.5" customHeight="1" x14ac:dyDescent="0.2">
      <c r="A6630" s="578" t="s">
        <v>1806</v>
      </c>
      <c r="B6630" s="418" t="str">
        <f t="shared" ref="B6630:B6639" si="705">IF(A6630=0,0,VLOOKUP(A6630,Tabla_Indices,2,FALSE))</f>
        <v>Equipo - Amortización de equipo</v>
      </c>
      <c r="C6630" s="424" t="s">
        <v>1821</v>
      </c>
      <c r="D6630" s="579">
        <f>C_Amortización_Equipo</f>
        <v>0</v>
      </c>
      <c r="E6630" s="472"/>
      <c r="F6630" s="468">
        <f>IF(C6630="",0,D6625)</f>
        <v>0</v>
      </c>
      <c r="G6630" s="426">
        <f>IF(F6630=0,0,ROUND(E6630/F6630,2))</f>
        <v>0</v>
      </c>
    </row>
    <row r="6631" spans="1:7" ht="16.5" customHeight="1" x14ac:dyDescent="0.2">
      <c r="A6631" s="578" t="s">
        <v>1806</v>
      </c>
      <c r="B6631" s="418" t="str">
        <f t="shared" si="705"/>
        <v>Equipo - Amortización de equipo</v>
      </c>
      <c r="C6631" s="424" t="s">
        <v>1811</v>
      </c>
      <c r="D6631" s="579">
        <f>C_Interés_Equipo</f>
        <v>0</v>
      </c>
      <c r="E6631" s="472"/>
      <c r="F6631" s="468">
        <f>IF(C6631="",0,D6625)</f>
        <v>0</v>
      </c>
      <c r="G6631" s="426">
        <f t="shared" ref="G6631:G6639" si="706">IF(F6631=0,0,ROUND(E6631/F6631,2))</f>
        <v>0</v>
      </c>
    </row>
    <row r="6632" spans="1:7" ht="16.5" customHeight="1" x14ac:dyDescent="0.2">
      <c r="A6632" s="578" t="s">
        <v>1807</v>
      </c>
      <c r="B6632" s="418" t="str">
        <f t="shared" si="705"/>
        <v xml:space="preserve">Accesorios y repuestos para máquinas de uso especial                 </v>
      </c>
      <c r="C6632" s="428" t="s">
        <v>1721</v>
      </c>
      <c r="D6632" s="579">
        <f>C_Reparaciones_Repuestos_Equipos</f>
        <v>0</v>
      </c>
      <c r="E6632" s="472"/>
      <c r="F6632" s="468">
        <f>IF(C6632="",0,D6625)</f>
        <v>0</v>
      </c>
      <c r="G6632" s="426">
        <f t="shared" si="706"/>
        <v>0</v>
      </c>
    </row>
    <row r="6633" spans="1:7" ht="16.5" customHeight="1" x14ac:dyDescent="0.2">
      <c r="A6633" s="578" t="s">
        <v>1809</v>
      </c>
      <c r="B6633" s="418" t="str">
        <f t="shared" si="705"/>
        <v xml:space="preserve">Gas oil                                                                </v>
      </c>
      <c r="C6633" s="428" t="s">
        <v>982</v>
      </c>
      <c r="D6633" s="579">
        <f>C_Combustible_Equipos</f>
        <v>0</v>
      </c>
      <c r="E6633" s="472"/>
      <c r="F6633" s="468">
        <f>IF(C6633="",0,D6625)</f>
        <v>0</v>
      </c>
      <c r="G6633" s="426">
        <f t="shared" si="706"/>
        <v>0</v>
      </c>
    </row>
    <row r="6634" spans="1:7" ht="16.5" customHeight="1" x14ac:dyDescent="0.2">
      <c r="A6634" s="578" t="s">
        <v>1810</v>
      </c>
      <c r="B6634" s="418" t="str">
        <f t="shared" si="705"/>
        <v xml:space="preserve">Aceites lubricantes                                                    </v>
      </c>
      <c r="C6634" s="428" t="s">
        <v>1808</v>
      </c>
      <c r="D6634" s="579">
        <f>C_Lubricantes_Equipos</f>
        <v>0</v>
      </c>
      <c r="E6634" s="472"/>
      <c r="F6634" s="468">
        <f>IF(C6634="",0,D6625)</f>
        <v>0</v>
      </c>
      <c r="G6634" s="426">
        <f t="shared" si="706"/>
        <v>0</v>
      </c>
    </row>
    <row r="6635" spans="1:7" ht="16.5" customHeight="1" x14ac:dyDescent="0.2">
      <c r="A6635" s="578"/>
      <c r="B6635" s="418">
        <f t="shared" si="705"/>
        <v>0</v>
      </c>
      <c r="C6635" s="428"/>
      <c r="D6635" s="471"/>
      <c r="E6635" s="430"/>
      <c r="F6635" s="468">
        <f>IF(C6635="",0,D6625)</f>
        <v>0</v>
      </c>
      <c r="G6635" s="426">
        <f t="shared" si="706"/>
        <v>0</v>
      </c>
    </row>
    <row r="6636" spans="1:7" ht="16.5" customHeight="1" x14ac:dyDescent="0.2">
      <c r="A6636" s="578"/>
      <c r="B6636" s="418">
        <f t="shared" si="705"/>
        <v>0</v>
      </c>
      <c r="C6636" s="428"/>
      <c r="D6636" s="425"/>
      <c r="E6636" s="471"/>
      <c r="F6636" s="468">
        <f>IF(C6636="",0,D6625)</f>
        <v>0</v>
      </c>
      <c r="G6636" s="426">
        <f t="shared" si="706"/>
        <v>0</v>
      </c>
    </row>
    <row r="6637" spans="1:7" ht="16.5" customHeight="1" x14ac:dyDescent="0.2">
      <c r="A6637" s="578"/>
      <c r="B6637" s="418">
        <f t="shared" si="705"/>
        <v>0</v>
      </c>
      <c r="C6637" s="428"/>
      <c r="D6637" s="425"/>
      <c r="E6637" s="471"/>
      <c r="F6637" s="468">
        <f>IF(C6637="",0,D6625)</f>
        <v>0</v>
      </c>
      <c r="G6637" s="426">
        <f t="shared" si="706"/>
        <v>0</v>
      </c>
    </row>
    <row r="6638" spans="1:7" ht="16.5" customHeight="1" x14ac:dyDescent="0.2">
      <c r="A6638" s="578"/>
      <c r="B6638" s="418">
        <f t="shared" si="705"/>
        <v>0</v>
      </c>
      <c r="C6638" s="428"/>
      <c r="D6638" s="425"/>
      <c r="E6638" s="429"/>
      <c r="F6638" s="468">
        <f>IF(C6638="",0,D6625)</f>
        <v>0</v>
      </c>
      <c r="G6638" s="426">
        <f t="shared" si="706"/>
        <v>0</v>
      </c>
    </row>
    <row r="6639" spans="1:7" ht="16.5" customHeight="1" x14ac:dyDescent="0.2">
      <c r="A6639" s="578"/>
      <c r="B6639" s="418">
        <f t="shared" si="705"/>
        <v>0</v>
      </c>
      <c r="C6639" s="424"/>
      <c r="D6639" s="425"/>
      <c r="E6639" s="429"/>
      <c r="F6639" s="468">
        <f>IF(C6639="",0,D6625)</f>
        <v>0</v>
      </c>
      <c r="G6639" s="426">
        <f t="shared" si="706"/>
        <v>0</v>
      </c>
    </row>
    <row r="6640" spans="1:7" ht="16.5" customHeight="1" x14ac:dyDescent="0.2">
      <c r="A6640" s="169"/>
      <c r="B6640" s="156"/>
      <c r="C6640" s="160"/>
      <c r="D6640" s="156"/>
      <c r="E6640" s="157"/>
      <c r="F6640" s="166" t="s">
        <v>35</v>
      </c>
      <c r="G6640" s="431">
        <f>SUBTOTAL(9,G6630:G6639)</f>
        <v>0</v>
      </c>
    </row>
    <row r="6641" spans="1:7" ht="16.5" customHeight="1" x14ac:dyDescent="0.2">
      <c r="A6641" s="165"/>
      <c r="B6641" s="160"/>
      <c r="C6641" s="167" t="s">
        <v>821</v>
      </c>
      <c r="D6641" s="156"/>
      <c r="E6641" s="157"/>
      <c r="F6641" s="158"/>
      <c r="G6641" s="168"/>
    </row>
    <row r="6642" spans="1:7" ht="16.5" customHeight="1" x14ac:dyDescent="0.2">
      <c r="A6642" s="603" t="s">
        <v>681</v>
      </c>
      <c r="B6642" s="604"/>
      <c r="C6642" s="605" t="s">
        <v>0</v>
      </c>
      <c r="D6642" s="607" t="s">
        <v>32</v>
      </c>
      <c r="E6642" s="607" t="s">
        <v>1715</v>
      </c>
      <c r="F6642" s="609" t="s">
        <v>1054</v>
      </c>
      <c r="G6642" s="611" t="s">
        <v>34</v>
      </c>
    </row>
    <row r="6643" spans="1:7" ht="16.5" customHeight="1" x14ac:dyDescent="0.2">
      <c r="A6643" s="163" t="s">
        <v>682</v>
      </c>
      <c r="B6643" s="164" t="s">
        <v>683</v>
      </c>
      <c r="C6643" s="606"/>
      <c r="D6643" s="608"/>
      <c r="E6643" s="608"/>
      <c r="F6643" s="610"/>
      <c r="G6643" s="612"/>
    </row>
    <row r="6644" spans="1:7" ht="16.5" customHeight="1" x14ac:dyDescent="0.2">
      <c r="A6644" s="423" t="s">
        <v>1822</v>
      </c>
      <c r="B6644" s="418" t="str">
        <f t="shared" ref="B6644:B6650" si="707">IF(A6644=0,0,VLOOKUP(A6644,Tabla_Indices,2,FALSE))</f>
        <v>Oficial Especializado</v>
      </c>
      <c r="C6644" s="427" t="s">
        <v>1723</v>
      </c>
      <c r="D6644" s="425"/>
      <c r="E6644" s="429"/>
      <c r="F6644" s="419">
        <f>D6625</f>
        <v>0</v>
      </c>
      <c r="G6644" s="432">
        <f>IF(F6644=0,0,ROUND(D6644*E6644/F6644,2))</f>
        <v>0</v>
      </c>
    </row>
    <row r="6645" spans="1:7" ht="16.5" customHeight="1" x14ac:dyDescent="0.2">
      <c r="A6645" s="423" t="s">
        <v>1823</v>
      </c>
      <c r="B6645" s="418" t="str">
        <f t="shared" si="707"/>
        <v xml:space="preserve">Oficial </v>
      </c>
      <c r="C6645" s="424" t="s">
        <v>1724</v>
      </c>
      <c r="D6645" s="425"/>
      <c r="E6645" s="429"/>
      <c r="F6645" s="419">
        <f>D6625</f>
        <v>0</v>
      </c>
      <c r="G6645" s="432">
        <f t="shared" ref="G6645:G6650" si="708">IF(F6645=0,0,ROUND(D6645*E6645/F6645,2))</f>
        <v>0</v>
      </c>
    </row>
    <row r="6646" spans="1:7" ht="16.5" customHeight="1" x14ac:dyDescent="0.2">
      <c r="A6646" s="423" t="s">
        <v>1824</v>
      </c>
      <c r="B6646" s="418" t="str">
        <f t="shared" si="707"/>
        <v>Ayudante</v>
      </c>
      <c r="C6646" s="424" t="s">
        <v>1725</v>
      </c>
      <c r="D6646" s="425"/>
      <c r="E6646" s="429"/>
      <c r="F6646" s="419">
        <f>D6625</f>
        <v>0</v>
      </c>
      <c r="G6646" s="432">
        <f t="shared" si="708"/>
        <v>0</v>
      </c>
    </row>
    <row r="6647" spans="1:7" ht="16.5" customHeight="1" x14ac:dyDescent="0.2">
      <c r="A6647" s="423" t="s">
        <v>1824</v>
      </c>
      <c r="B6647" s="418" t="str">
        <f t="shared" si="707"/>
        <v>Ayudante</v>
      </c>
      <c r="C6647" s="424" t="s">
        <v>825</v>
      </c>
      <c r="D6647" s="425"/>
      <c r="E6647" s="429"/>
      <c r="F6647" s="419">
        <f>D6625</f>
        <v>0</v>
      </c>
      <c r="G6647" s="432">
        <f t="shared" si="708"/>
        <v>0</v>
      </c>
    </row>
    <row r="6648" spans="1:7" ht="16.5" customHeight="1" x14ac:dyDescent="0.2">
      <c r="A6648" s="423"/>
      <c r="B6648" s="418">
        <f t="shared" si="707"/>
        <v>0</v>
      </c>
      <c r="C6648" s="424"/>
      <c r="D6648" s="425"/>
      <c r="E6648" s="429"/>
      <c r="F6648" s="419"/>
      <c r="G6648" s="432">
        <f t="shared" si="708"/>
        <v>0</v>
      </c>
    </row>
    <row r="6649" spans="1:7" ht="16.5" customHeight="1" x14ac:dyDescent="0.2">
      <c r="A6649" s="423" t="s">
        <v>1825</v>
      </c>
      <c r="B6649" s="418" t="str">
        <f t="shared" si="707"/>
        <v>Sereno</v>
      </c>
      <c r="C6649" s="424" t="s">
        <v>1726</v>
      </c>
      <c r="D6649" s="433"/>
      <c r="E6649" s="571"/>
      <c r="F6649" s="419">
        <f>D6625</f>
        <v>0</v>
      </c>
      <c r="G6649" s="432">
        <f t="shared" si="708"/>
        <v>0</v>
      </c>
    </row>
    <row r="6650" spans="1:7" ht="16.5" customHeight="1" x14ac:dyDescent="0.2">
      <c r="A6650" s="423"/>
      <c r="B6650" s="418">
        <f t="shared" si="707"/>
        <v>0</v>
      </c>
      <c r="C6650" s="418"/>
      <c r="D6650" s="469"/>
      <c r="E6650" s="419"/>
      <c r="F6650" s="419">
        <f>D6625</f>
        <v>0</v>
      </c>
      <c r="G6650" s="432">
        <f t="shared" si="708"/>
        <v>0</v>
      </c>
    </row>
    <row r="6651" spans="1:7" ht="16.5" customHeight="1" x14ac:dyDescent="0.2">
      <c r="A6651" s="169"/>
      <c r="B6651" s="156"/>
      <c r="C6651" s="160"/>
      <c r="D6651" s="156"/>
      <c r="E6651" s="157"/>
      <c r="F6651" s="166" t="s">
        <v>36</v>
      </c>
      <c r="G6651" s="434">
        <f>SUBTOTAL(9,G6644:G6650)</f>
        <v>0</v>
      </c>
    </row>
    <row r="6652" spans="1:7" ht="16.5" customHeight="1" x14ac:dyDescent="0.2">
      <c r="A6652" s="165"/>
      <c r="B6652" s="160"/>
      <c r="C6652" s="167" t="s">
        <v>1705</v>
      </c>
      <c r="D6652" s="156"/>
      <c r="E6652" s="157"/>
      <c r="F6652" s="158"/>
      <c r="G6652" s="168"/>
    </row>
    <row r="6653" spans="1:7" ht="16.5" customHeight="1" x14ac:dyDescent="0.2">
      <c r="A6653" s="603" t="s">
        <v>681</v>
      </c>
      <c r="B6653" s="604"/>
      <c r="C6653" s="605" t="s">
        <v>0</v>
      </c>
      <c r="D6653" s="605" t="s">
        <v>31</v>
      </c>
      <c r="E6653" s="607" t="s">
        <v>32</v>
      </c>
      <c r="F6653" s="609" t="s">
        <v>33</v>
      </c>
      <c r="G6653" s="611" t="s">
        <v>34</v>
      </c>
    </row>
    <row r="6654" spans="1:7" ht="16.5" customHeight="1" x14ac:dyDescent="0.2">
      <c r="A6654" s="163" t="s">
        <v>682</v>
      </c>
      <c r="B6654" s="164" t="s">
        <v>683</v>
      </c>
      <c r="C6654" s="606"/>
      <c r="D6654" s="606"/>
      <c r="E6654" s="608"/>
      <c r="F6654" s="610"/>
      <c r="G6654" s="612"/>
    </row>
    <row r="6655" spans="1:7" ht="16.5" customHeight="1" x14ac:dyDescent="0.2">
      <c r="A6655" s="423"/>
      <c r="B6655" s="418">
        <f t="shared" ref="B6655:B6665" si="709">IF(A6655=0,0,VLOOKUP(A6655,Tabla_Indices,2,FALSE))</f>
        <v>0</v>
      </c>
      <c r="C6655" s="424"/>
      <c r="D6655" s="425"/>
      <c r="E6655" s="429"/>
      <c r="F6655" s="430"/>
      <c r="G6655" s="432">
        <f>ROUND(E6655*F6655,2)</f>
        <v>0</v>
      </c>
    </row>
    <row r="6656" spans="1:7" ht="16.5" customHeight="1" x14ac:dyDescent="0.2">
      <c r="A6656" s="423"/>
      <c r="B6656" s="418">
        <f t="shared" si="709"/>
        <v>0</v>
      </c>
      <c r="C6656" s="424"/>
      <c r="D6656" s="425"/>
      <c r="E6656" s="429"/>
      <c r="F6656" s="430"/>
      <c r="G6656" s="432">
        <f t="shared" ref="G6656:G6665" si="710">ROUND(E6656*F6656,2)</f>
        <v>0</v>
      </c>
    </row>
    <row r="6657" spans="1:7" ht="16.5" customHeight="1" x14ac:dyDescent="0.2">
      <c r="A6657" s="423"/>
      <c r="B6657" s="418">
        <f t="shared" si="709"/>
        <v>0</v>
      </c>
      <c r="C6657" s="424"/>
      <c r="D6657" s="425"/>
      <c r="E6657" s="429"/>
      <c r="F6657" s="430"/>
      <c r="G6657" s="432">
        <f t="shared" si="710"/>
        <v>0</v>
      </c>
    </row>
    <row r="6658" spans="1:7" ht="16.5" customHeight="1" x14ac:dyDescent="0.2">
      <c r="A6658" s="423"/>
      <c r="B6658" s="418">
        <f t="shared" si="709"/>
        <v>0</v>
      </c>
      <c r="C6658" s="424"/>
      <c r="D6658" s="425"/>
      <c r="E6658" s="429"/>
      <c r="F6658" s="430"/>
      <c r="G6658" s="432">
        <f t="shared" si="710"/>
        <v>0</v>
      </c>
    </row>
    <row r="6659" spans="1:7" ht="16.5" customHeight="1" x14ac:dyDescent="0.2">
      <c r="A6659" s="423"/>
      <c r="B6659" s="418">
        <f t="shared" si="709"/>
        <v>0</v>
      </c>
      <c r="C6659" s="424"/>
      <c r="D6659" s="425"/>
      <c r="E6659" s="429"/>
      <c r="F6659" s="430"/>
      <c r="G6659" s="432">
        <f t="shared" si="710"/>
        <v>0</v>
      </c>
    </row>
    <row r="6660" spans="1:7" ht="16.5" customHeight="1" x14ac:dyDescent="0.2">
      <c r="A6660" s="423"/>
      <c r="B6660" s="418">
        <f t="shared" si="709"/>
        <v>0</v>
      </c>
      <c r="C6660" s="424"/>
      <c r="D6660" s="425"/>
      <c r="E6660" s="435"/>
      <c r="F6660" s="430"/>
      <c r="G6660" s="432">
        <f t="shared" si="710"/>
        <v>0</v>
      </c>
    </row>
    <row r="6661" spans="1:7" ht="16.5" customHeight="1" x14ac:dyDescent="0.2">
      <c r="A6661" s="423"/>
      <c r="B6661" s="418">
        <f t="shared" si="709"/>
        <v>0</v>
      </c>
      <c r="C6661" s="424"/>
      <c r="D6661" s="425"/>
      <c r="E6661" s="429"/>
      <c r="F6661" s="430"/>
      <c r="G6661" s="432">
        <f t="shared" si="710"/>
        <v>0</v>
      </c>
    </row>
    <row r="6662" spans="1:7" ht="16.5" customHeight="1" x14ac:dyDescent="0.2">
      <c r="A6662" s="423"/>
      <c r="B6662" s="418">
        <f t="shared" si="709"/>
        <v>0</v>
      </c>
      <c r="C6662" s="424"/>
      <c r="D6662" s="425"/>
      <c r="E6662" s="429"/>
      <c r="F6662" s="430"/>
      <c r="G6662" s="432">
        <f t="shared" si="710"/>
        <v>0</v>
      </c>
    </row>
    <row r="6663" spans="1:7" ht="16.5" customHeight="1" x14ac:dyDescent="0.2">
      <c r="A6663" s="423"/>
      <c r="B6663" s="418">
        <f t="shared" si="709"/>
        <v>0</v>
      </c>
      <c r="C6663" s="424"/>
      <c r="D6663" s="425"/>
      <c r="E6663" s="429"/>
      <c r="F6663" s="430"/>
      <c r="G6663" s="432">
        <f t="shared" si="710"/>
        <v>0</v>
      </c>
    </row>
    <row r="6664" spans="1:7" ht="16.5" customHeight="1" x14ac:dyDescent="0.2">
      <c r="A6664" s="423"/>
      <c r="B6664" s="418">
        <f t="shared" si="709"/>
        <v>0</v>
      </c>
      <c r="C6664" s="424"/>
      <c r="D6664" s="425"/>
      <c r="E6664" s="429"/>
      <c r="F6664" s="430"/>
      <c r="G6664" s="432">
        <f t="shared" si="710"/>
        <v>0</v>
      </c>
    </row>
    <row r="6665" spans="1:7" ht="16.5" customHeight="1" x14ac:dyDescent="0.2">
      <c r="A6665" s="423"/>
      <c r="B6665" s="418">
        <f t="shared" si="709"/>
        <v>0</v>
      </c>
      <c r="C6665" s="424"/>
      <c r="D6665" s="425"/>
      <c r="E6665" s="429"/>
      <c r="F6665" s="430"/>
      <c r="G6665" s="432">
        <f t="shared" si="710"/>
        <v>0</v>
      </c>
    </row>
    <row r="6666" spans="1:7" ht="16.5" customHeight="1" x14ac:dyDescent="0.2">
      <c r="A6666" s="165"/>
      <c r="B6666" s="160"/>
      <c r="C6666" s="160"/>
      <c r="D6666" s="156"/>
      <c r="E6666" s="157"/>
      <c r="F6666" s="166" t="s">
        <v>37</v>
      </c>
      <c r="G6666" s="436">
        <f>SUBTOTAL(9,G6655:G6665)</f>
        <v>0</v>
      </c>
    </row>
    <row r="6667" spans="1:7" ht="16.5" customHeight="1" x14ac:dyDescent="0.2">
      <c r="A6667" s="165"/>
      <c r="B6667" s="160"/>
      <c r="C6667" s="167" t="s">
        <v>1706</v>
      </c>
      <c r="D6667" s="156"/>
      <c r="E6667" s="157"/>
      <c r="F6667" s="158"/>
      <c r="G6667" s="168"/>
    </row>
    <row r="6668" spans="1:7" ht="16.5" customHeight="1" x14ac:dyDescent="0.2">
      <c r="A6668" s="603" t="s">
        <v>681</v>
      </c>
      <c r="B6668" s="604"/>
      <c r="C6668" s="605" t="s">
        <v>0</v>
      </c>
      <c r="D6668" s="605" t="s">
        <v>31</v>
      </c>
      <c r="E6668" s="607" t="s">
        <v>32</v>
      </c>
      <c r="F6668" s="609" t="s">
        <v>33</v>
      </c>
      <c r="G6668" s="611" t="s">
        <v>34</v>
      </c>
    </row>
    <row r="6669" spans="1:7" ht="16.5" customHeight="1" x14ac:dyDescent="0.2">
      <c r="A6669" s="163" t="s">
        <v>682</v>
      </c>
      <c r="B6669" s="164" t="s">
        <v>683</v>
      </c>
      <c r="C6669" s="606"/>
      <c r="D6669" s="606"/>
      <c r="E6669" s="608"/>
      <c r="F6669" s="610"/>
      <c r="G6669" s="612"/>
    </row>
    <row r="6670" spans="1:7" ht="16.5" customHeight="1" x14ac:dyDescent="0.2">
      <c r="A6670" s="423"/>
      <c r="B6670" s="418">
        <f>IF(A6670=0,0,VLOOKUP(A6670,Tabla_Indices,2,FALSE))</f>
        <v>0</v>
      </c>
      <c r="C6670" s="424"/>
      <c r="D6670" s="425"/>
      <c r="E6670" s="429"/>
      <c r="F6670" s="430"/>
      <c r="G6670" s="432">
        <f>ROUND(E6670*F6670,2)</f>
        <v>0</v>
      </c>
    </row>
    <row r="6671" spans="1:7" ht="16.5" customHeight="1" x14ac:dyDescent="0.2">
      <c r="A6671" s="423"/>
      <c r="B6671" s="418">
        <f>IF(A6671=0,0,VLOOKUP(A6671,Tabla_Indices,2,FALSE))</f>
        <v>0</v>
      </c>
      <c r="C6671" s="424"/>
      <c r="D6671" s="425"/>
      <c r="E6671" s="435"/>
      <c r="F6671" s="430"/>
      <c r="G6671" s="432">
        <f t="shared" ref="G6671" si="711">ROUND(E6671*F6671,2)</f>
        <v>0</v>
      </c>
    </row>
    <row r="6672" spans="1:7" ht="16.5" customHeight="1" x14ac:dyDescent="0.2">
      <c r="A6672" s="165"/>
      <c r="B6672" s="160"/>
      <c r="C6672" s="160"/>
      <c r="D6672" s="156"/>
      <c r="E6672" s="157"/>
      <c r="F6672" s="166" t="s">
        <v>1707</v>
      </c>
      <c r="G6672" s="436">
        <f>SUBTOTAL(9,G6670:G6671)</f>
        <v>0</v>
      </c>
    </row>
    <row r="6673" spans="1:7" ht="16.5" customHeight="1" thickBot="1" x14ac:dyDescent="0.25">
      <c r="A6673" s="170"/>
      <c r="B6673" s="171"/>
      <c r="C6673" s="172"/>
      <c r="D6673" s="171"/>
      <c r="E6673" s="173"/>
      <c r="F6673" s="174"/>
      <c r="G6673" s="175"/>
    </row>
    <row r="6674" spans="1:7" ht="16.5" customHeight="1" thickBot="1" x14ac:dyDescent="0.25">
      <c r="A6674" s="202">
        <f>B6607</f>
        <v>89</v>
      </c>
      <c r="B6674" s="201">
        <f>C6607</f>
        <v>0</v>
      </c>
      <c r="C6674" s="225"/>
      <c r="D6674" s="225" t="s">
        <v>38</v>
      </c>
      <c r="E6674" s="226"/>
      <c r="F6674" s="437" t="str">
        <f>CONCATENATE("$/",G6607)</f>
        <v>$/0</v>
      </c>
      <c r="G6674" s="438">
        <f>SUBTOTAL(9,G6630:G6673)</f>
        <v>0</v>
      </c>
    </row>
    <row r="6675" spans="1:7" ht="16.5" customHeight="1" thickTop="1" thickBot="1" x14ac:dyDescent="0.25"/>
    <row r="6676" spans="1:7" ht="16.5" customHeight="1" thickTop="1" x14ac:dyDescent="0.2">
      <c r="A6676" s="613" t="s">
        <v>40</v>
      </c>
      <c r="B6676" s="614"/>
      <c r="C6676" s="614"/>
      <c r="D6676" s="614"/>
      <c r="E6676" s="614"/>
      <c r="F6676" s="614"/>
      <c r="G6676" s="615"/>
    </row>
    <row r="6677" spans="1:7" ht="16.5" customHeight="1" x14ac:dyDescent="0.2">
      <c r="A6677" s="146" t="s">
        <v>819</v>
      </c>
      <c r="B6677" s="147" t="str">
        <f>Comitente</f>
        <v>DIRECCIÓN PROVINCIAL DE VIALIDAD</v>
      </c>
      <c r="C6677" s="148"/>
      <c r="D6677" s="223"/>
      <c r="E6677" s="223"/>
      <c r="F6677" s="150"/>
      <c r="G6677" s="151"/>
    </row>
    <row r="6678" spans="1:7" ht="16.5" customHeight="1" x14ac:dyDescent="0.2">
      <c r="A6678" s="146" t="s">
        <v>820</v>
      </c>
      <c r="B6678" s="147">
        <f>Contratista</f>
        <v>0</v>
      </c>
      <c r="C6678" s="152"/>
      <c r="D6678" s="152"/>
      <c r="E6678" s="152"/>
      <c r="F6678" s="147"/>
      <c r="G6678" s="153"/>
    </row>
    <row r="6679" spans="1:7" ht="16.5" customHeight="1" x14ac:dyDescent="0.2">
      <c r="A6679" s="146" t="s">
        <v>28</v>
      </c>
      <c r="B6679" s="147">
        <f>Obra</f>
        <v>0</v>
      </c>
      <c r="C6679" s="152"/>
      <c r="D6679" s="152"/>
      <c r="E6679" s="152"/>
      <c r="F6679" s="147" t="s">
        <v>41</v>
      </c>
      <c r="G6679" s="153">
        <f>Fecha_Base</f>
        <v>0</v>
      </c>
    </row>
    <row r="6680" spans="1:7" ht="16.5" customHeight="1" x14ac:dyDescent="0.2">
      <c r="A6680" s="154" t="s">
        <v>818</v>
      </c>
      <c r="B6680" s="155">
        <f>Ubicación</f>
        <v>0</v>
      </c>
      <c r="C6680" s="155"/>
      <c r="D6680" s="156"/>
      <c r="E6680" s="157"/>
      <c r="F6680" s="158"/>
      <c r="G6680" s="159"/>
    </row>
    <row r="6681" spans="1:7" ht="16.5" customHeight="1" x14ac:dyDescent="0.2">
      <c r="A6681" s="154" t="s">
        <v>42</v>
      </c>
      <c r="B6681" s="470"/>
      <c r="C6681" s="160" t="str">
        <f>IF(B6681="","",VLOOKUP(B6681,Tabla_CyP,2,FALSE))</f>
        <v/>
      </c>
      <c r="E6681" s="157"/>
      <c r="F6681" s="158"/>
      <c r="G6681" s="159"/>
    </row>
    <row r="6682" spans="1:7" ht="16.5" customHeight="1" x14ac:dyDescent="0.2">
      <c r="A6682" s="154" t="s">
        <v>29</v>
      </c>
      <c r="B6682" s="570">
        <v>90</v>
      </c>
      <c r="C6682" s="160">
        <f>IF(B6682=0,"",VLOOKUP(B6682,Tabla_CyP,2,FALSE))</f>
        <v>0</v>
      </c>
      <c r="D6682" s="156"/>
      <c r="E6682" s="157"/>
      <c r="F6682" s="155" t="s">
        <v>30</v>
      </c>
      <c r="G6682" s="161">
        <f>IF(B6682=0,"",VLOOKUP(B6682,Tabla_CyP,4,FALSE))</f>
        <v>0</v>
      </c>
    </row>
    <row r="6683" spans="1:7" ht="16.5" customHeight="1" x14ac:dyDescent="0.2">
      <c r="A6683" s="154"/>
      <c r="B6683" s="155"/>
      <c r="C6683" s="160"/>
      <c r="D6683" s="156"/>
      <c r="E6683" s="157"/>
      <c r="F6683" s="160"/>
      <c r="G6683" s="162"/>
    </row>
    <row r="6684" spans="1:7" ht="16.5" customHeight="1" x14ac:dyDescent="0.2">
      <c r="A6684" s="412"/>
      <c r="B6684" s="149"/>
      <c r="C6684" s="413" t="s">
        <v>1695</v>
      </c>
      <c r="D6684" s="149"/>
      <c r="E6684" s="149"/>
      <c r="F6684" s="149"/>
      <c r="G6684" s="414"/>
    </row>
    <row r="6685" spans="1:7" ht="16.5" customHeight="1" x14ac:dyDescent="0.2">
      <c r="A6685" s="154"/>
      <c r="B6685" s="215"/>
      <c r="C6685" s="160"/>
      <c r="D6685" s="156"/>
      <c r="E6685" s="157"/>
      <c r="F6685" s="155"/>
      <c r="G6685" s="161"/>
    </row>
    <row r="6686" spans="1:7" ht="16.5" customHeight="1" x14ac:dyDescent="0.2">
      <c r="A6686" s="154"/>
      <c r="B6686" s="215"/>
      <c r="C6686" s="415" t="s">
        <v>1696</v>
      </c>
      <c r="D6686" s="416" t="s">
        <v>32</v>
      </c>
      <c r="E6686" s="416" t="s">
        <v>1697</v>
      </c>
      <c r="F6686" s="416" t="s">
        <v>1698</v>
      </c>
      <c r="G6686" s="417" t="s">
        <v>1699</v>
      </c>
    </row>
    <row r="6687" spans="1:7" ht="16.5" customHeight="1" x14ac:dyDescent="0.2">
      <c r="A6687" s="154"/>
      <c r="B6687" s="215"/>
      <c r="C6687" s="424"/>
      <c r="D6687" s="429"/>
      <c r="E6687" s="467"/>
      <c r="F6687" s="430"/>
      <c r="G6687" s="420">
        <f>ROUND(D6687*F6687,2)</f>
        <v>0</v>
      </c>
    </row>
    <row r="6688" spans="1:7" ht="16.5" customHeight="1" x14ac:dyDescent="0.2">
      <c r="A6688" s="154"/>
      <c r="B6688" s="215"/>
      <c r="C6688" s="424"/>
      <c r="D6688" s="429"/>
      <c r="E6688" s="467"/>
      <c r="F6688" s="430"/>
      <c r="G6688" s="420">
        <f>ROUND(D6688*F6688,2)</f>
        <v>0</v>
      </c>
    </row>
    <row r="6689" spans="1:7" ht="16.5" customHeight="1" x14ac:dyDescent="0.2">
      <c r="A6689" s="154"/>
      <c r="B6689" s="215"/>
      <c r="C6689" s="424"/>
      <c r="D6689" s="429"/>
      <c r="E6689" s="467"/>
      <c r="F6689" s="430"/>
      <c r="G6689" s="420">
        <f>ROUND(D6689*F6689,2)</f>
        <v>0</v>
      </c>
    </row>
    <row r="6690" spans="1:7" ht="16.5" customHeight="1" x14ac:dyDescent="0.2">
      <c r="A6690" s="154"/>
      <c r="B6690" s="215"/>
      <c r="C6690" s="424"/>
      <c r="D6690" s="429"/>
      <c r="E6690" s="467"/>
      <c r="F6690" s="430"/>
      <c r="G6690" s="420">
        <f>ROUND(D6690*F6690,2)</f>
        <v>0</v>
      </c>
    </row>
    <row r="6691" spans="1:7" ht="16.5" customHeight="1" x14ac:dyDescent="0.2">
      <c r="A6691" s="154"/>
      <c r="B6691" s="215"/>
      <c r="C6691" s="424"/>
      <c r="D6691" s="429"/>
      <c r="E6691" s="467"/>
      <c r="F6691" s="430"/>
      <c r="G6691" s="420">
        <f t="shared" ref="G6691:G6696" si="712">ROUND(D6691*F6691,2)</f>
        <v>0</v>
      </c>
    </row>
    <row r="6692" spans="1:7" ht="16.5" customHeight="1" x14ac:dyDescent="0.2">
      <c r="A6692" s="154"/>
      <c r="B6692" s="215"/>
      <c r="C6692" s="424"/>
      <c r="D6692" s="429"/>
      <c r="E6692" s="467"/>
      <c r="F6692" s="430"/>
      <c r="G6692" s="420">
        <f t="shared" si="712"/>
        <v>0</v>
      </c>
    </row>
    <row r="6693" spans="1:7" ht="16.5" customHeight="1" x14ac:dyDescent="0.2">
      <c r="A6693" s="154"/>
      <c r="B6693" s="215"/>
      <c r="C6693" s="424"/>
      <c r="D6693" s="429"/>
      <c r="E6693" s="467"/>
      <c r="F6693" s="430"/>
      <c r="G6693" s="420">
        <f t="shared" si="712"/>
        <v>0</v>
      </c>
    </row>
    <row r="6694" spans="1:7" ht="16.5" customHeight="1" x14ac:dyDescent="0.2">
      <c r="A6694" s="154"/>
      <c r="B6694" s="215"/>
      <c r="C6694" s="424"/>
      <c r="D6694" s="429"/>
      <c r="E6694" s="467"/>
      <c r="F6694" s="430"/>
      <c r="G6694" s="420">
        <f t="shared" si="712"/>
        <v>0</v>
      </c>
    </row>
    <row r="6695" spans="1:7" ht="16.5" customHeight="1" x14ac:dyDescent="0.2">
      <c r="A6695" s="154"/>
      <c r="B6695" s="215"/>
      <c r="C6695" s="424"/>
      <c r="D6695" s="429"/>
      <c r="E6695" s="467"/>
      <c r="F6695" s="430"/>
      <c r="G6695" s="420">
        <f t="shared" si="712"/>
        <v>0</v>
      </c>
    </row>
    <row r="6696" spans="1:7" ht="16.5" customHeight="1" x14ac:dyDescent="0.2">
      <c r="A6696" s="154"/>
      <c r="B6696" s="215"/>
      <c r="C6696" s="424"/>
      <c r="D6696" s="429"/>
      <c r="E6696" s="467"/>
      <c r="F6696" s="430"/>
      <c r="G6696" s="420">
        <f t="shared" si="712"/>
        <v>0</v>
      </c>
    </row>
    <row r="6697" spans="1:7" ht="16.5" customHeight="1" thickBot="1" x14ac:dyDescent="0.25">
      <c r="A6697" s="154"/>
      <c r="B6697" s="215"/>
      <c r="C6697" s="160"/>
      <c r="E6697" s="222"/>
      <c r="F6697" s="155"/>
      <c r="G6697" s="161"/>
    </row>
    <row r="6698" spans="1:7" ht="16.5" customHeight="1" thickBot="1" x14ac:dyDescent="0.25">
      <c r="A6698" s="154"/>
      <c r="C6698" s="421" t="s">
        <v>1700</v>
      </c>
      <c r="E6698" s="222">
        <f>SUMPRODUCT(D6687:D6696,E6687:E6696)</f>
        <v>0</v>
      </c>
      <c r="F6698" s="155" t="s">
        <v>1701</v>
      </c>
      <c r="G6698" s="422">
        <f>SUM(G6687:G6696)</f>
        <v>0</v>
      </c>
    </row>
    <row r="6699" spans="1:7" ht="16.5" customHeight="1" x14ac:dyDescent="0.2">
      <c r="A6699" s="154"/>
      <c r="B6699" s="215"/>
      <c r="C6699" s="421"/>
      <c r="D6699" s="222"/>
      <c r="E6699" s="157"/>
      <c r="F6699" s="155"/>
      <c r="G6699" s="224"/>
    </row>
    <row r="6700" spans="1:7" ht="16.5" customHeight="1" x14ac:dyDescent="0.2">
      <c r="A6700" s="154"/>
      <c r="B6700" s="215"/>
      <c r="C6700" s="155" t="s">
        <v>1702</v>
      </c>
      <c r="D6700" s="425"/>
      <c r="E6700" s="559" t="str">
        <f>CONCATENATE(G6682,"/día")</f>
        <v>0/día</v>
      </c>
      <c r="F6700" s="155"/>
      <c r="G6700" s="161"/>
    </row>
    <row r="6701" spans="1:7" ht="16.5" customHeight="1" x14ac:dyDescent="0.2">
      <c r="A6701" s="154"/>
      <c r="B6701" s="215"/>
      <c r="C6701" s="160"/>
      <c r="D6701" s="156"/>
      <c r="E6701" s="157"/>
      <c r="F6701" s="155"/>
      <c r="G6701" s="161"/>
    </row>
    <row r="6702" spans="1:7" ht="16.5" customHeight="1" x14ac:dyDescent="0.2">
      <c r="A6702" s="603" t="s">
        <v>681</v>
      </c>
      <c r="B6702" s="604"/>
      <c r="C6702" s="605" t="s">
        <v>0</v>
      </c>
      <c r="D6702" s="607" t="s">
        <v>1703</v>
      </c>
      <c r="E6702" s="607" t="s">
        <v>1715</v>
      </c>
      <c r="F6702" s="609" t="s">
        <v>1054</v>
      </c>
      <c r="G6702" s="611" t="s">
        <v>34</v>
      </c>
    </row>
    <row r="6703" spans="1:7" ht="16.5" customHeight="1" x14ac:dyDescent="0.2">
      <c r="A6703" s="163" t="s">
        <v>682</v>
      </c>
      <c r="B6703" s="164" t="s">
        <v>683</v>
      </c>
      <c r="C6703" s="606"/>
      <c r="D6703" s="608"/>
      <c r="E6703" s="608"/>
      <c r="F6703" s="610"/>
      <c r="G6703" s="612"/>
    </row>
    <row r="6704" spans="1:7" ht="16.5" customHeight="1" x14ac:dyDescent="0.2">
      <c r="A6704" s="165"/>
      <c r="B6704" s="160"/>
      <c r="C6704" s="167" t="s">
        <v>1704</v>
      </c>
      <c r="D6704" s="157"/>
      <c r="E6704" s="157"/>
      <c r="F6704" s="160"/>
      <c r="G6704" s="168"/>
    </row>
    <row r="6705" spans="1:7" ht="16.5" customHeight="1" x14ac:dyDescent="0.2">
      <c r="A6705" s="578" t="s">
        <v>1806</v>
      </c>
      <c r="B6705" s="418" t="str">
        <f t="shared" ref="B6705:B6714" si="713">IF(A6705=0,0,VLOOKUP(A6705,Tabla_Indices,2,FALSE))</f>
        <v>Equipo - Amortización de equipo</v>
      </c>
      <c r="C6705" s="424" t="s">
        <v>1821</v>
      </c>
      <c r="D6705" s="579">
        <f>C_Amortización_Equipo</f>
        <v>0</v>
      </c>
      <c r="E6705" s="472"/>
      <c r="F6705" s="468">
        <f>IF(C6705="",0,D6700)</f>
        <v>0</v>
      </c>
      <c r="G6705" s="426">
        <f>IF(F6705=0,0,ROUND(E6705/F6705,2))</f>
        <v>0</v>
      </c>
    </row>
    <row r="6706" spans="1:7" ht="16.5" customHeight="1" x14ac:dyDescent="0.2">
      <c r="A6706" s="578" t="s">
        <v>1806</v>
      </c>
      <c r="B6706" s="418" t="str">
        <f t="shared" si="713"/>
        <v>Equipo - Amortización de equipo</v>
      </c>
      <c r="C6706" s="424" t="s">
        <v>1811</v>
      </c>
      <c r="D6706" s="579">
        <f>C_Interés_Equipo</f>
        <v>0</v>
      </c>
      <c r="E6706" s="472"/>
      <c r="F6706" s="468">
        <f>IF(C6706="",0,D6700)</f>
        <v>0</v>
      </c>
      <c r="G6706" s="426">
        <f t="shared" ref="G6706:G6714" si="714">IF(F6706=0,0,ROUND(E6706/F6706,2))</f>
        <v>0</v>
      </c>
    </row>
    <row r="6707" spans="1:7" ht="16.5" customHeight="1" x14ac:dyDescent="0.2">
      <c r="A6707" s="578" t="s">
        <v>1807</v>
      </c>
      <c r="B6707" s="418" t="str">
        <f t="shared" si="713"/>
        <v xml:space="preserve">Accesorios y repuestos para máquinas de uso especial                 </v>
      </c>
      <c r="C6707" s="428" t="s">
        <v>1721</v>
      </c>
      <c r="D6707" s="579">
        <f>C_Reparaciones_Repuestos_Equipos</f>
        <v>0</v>
      </c>
      <c r="E6707" s="472"/>
      <c r="F6707" s="468">
        <f>IF(C6707="",0,D6700)</f>
        <v>0</v>
      </c>
      <c r="G6707" s="426">
        <f t="shared" si="714"/>
        <v>0</v>
      </c>
    </row>
    <row r="6708" spans="1:7" ht="16.5" customHeight="1" x14ac:dyDescent="0.2">
      <c r="A6708" s="578" t="s">
        <v>1809</v>
      </c>
      <c r="B6708" s="418" t="str">
        <f t="shared" si="713"/>
        <v xml:space="preserve">Gas oil                                                                </v>
      </c>
      <c r="C6708" s="428" t="s">
        <v>982</v>
      </c>
      <c r="D6708" s="579">
        <f>C_Combustible_Equipos</f>
        <v>0</v>
      </c>
      <c r="E6708" s="472"/>
      <c r="F6708" s="468">
        <f>IF(C6708="",0,D6700)</f>
        <v>0</v>
      </c>
      <c r="G6708" s="426">
        <f t="shared" si="714"/>
        <v>0</v>
      </c>
    </row>
    <row r="6709" spans="1:7" ht="16.5" customHeight="1" x14ac:dyDescent="0.2">
      <c r="A6709" s="578" t="s">
        <v>1810</v>
      </c>
      <c r="B6709" s="418" t="str">
        <f t="shared" si="713"/>
        <v xml:space="preserve">Aceites lubricantes                                                    </v>
      </c>
      <c r="C6709" s="428" t="s">
        <v>1808</v>
      </c>
      <c r="D6709" s="579">
        <f>C_Lubricantes_Equipos</f>
        <v>0</v>
      </c>
      <c r="E6709" s="472"/>
      <c r="F6709" s="468">
        <f>IF(C6709="",0,D6700)</f>
        <v>0</v>
      </c>
      <c r="G6709" s="426">
        <f t="shared" si="714"/>
        <v>0</v>
      </c>
    </row>
    <row r="6710" spans="1:7" ht="16.5" customHeight="1" x14ac:dyDescent="0.2">
      <c r="A6710" s="578"/>
      <c r="B6710" s="418">
        <f t="shared" si="713"/>
        <v>0</v>
      </c>
      <c r="C6710" s="428"/>
      <c r="D6710" s="471"/>
      <c r="E6710" s="430"/>
      <c r="F6710" s="468">
        <f>IF(C6710="",0,D6700)</f>
        <v>0</v>
      </c>
      <c r="G6710" s="426">
        <f t="shared" si="714"/>
        <v>0</v>
      </c>
    </row>
    <row r="6711" spans="1:7" ht="16.5" customHeight="1" x14ac:dyDescent="0.2">
      <c r="A6711" s="578"/>
      <c r="B6711" s="418">
        <f t="shared" si="713"/>
        <v>0</v>
      </c>
      <c r="C6711" s="428"/>
      <c r="D6711" s="425"/>
      <c r="E6711" s="471"/>
      <c r="F6711" s="468">
        <f>IF(C6711="",0,D6700)</f>
        <v>0</v>
      </c>
      <c r="G6711" s="426">
        <f t="shared" si="714"/>
        <v>0</v>
      </c>
    </row>
    <row r="6712" spans="1:7" ht="16.5" customHeight="1" x14ac:dyDescent="0.2">
      <c r="A6712" s="578"/>
      <c r="B6712" s="418">
        <f t="shared" si="713"/>
        <v>0</v>
      </c>
      <c r="C6712" s="428"/>
      <c r="D6712" s="425"/>
      <c r="E6712" s="471"/>
      <c r="F6712" s="468">
        <f>IF(C6712="",0,D6700)</f>
        <v>0</v>
      </c>
      <c r="G6712" s="426">
        <f t="shared" si="714"/>
        <v>0</v>
      </c>
    </row>
    <row r="6713" spans="1:7" ht="16.5" customHeight="1" x14ac:dyDescent="0.2">
      <c r="A6713" s="578"/>
      <c r="B6713" s="418">
        <f t="shared" si="713"/>
        <v>0</v>
      </c>
      <c r="C6713" s="428"/>
      <c r="D6713" s="425"/>
      <c r="E6713" s="429"/>
      <c r="F6713" s="468">
        <f>IF(C6713="",0,D6700)</f>
        <v>0</v>
      </c>
      <c r="G6713" s="426">
        <f t="shared" si="714"/>
        <v>0</v>
      </c>
    </row>
    <row r="6714" spans="1:7" ht="16.5" customHeight="1" x14ac:dyDescent="0.2">
      <c r="A6714" s="578"/>
      <c r="B6714" s="418">
        <f t="shared" si="713"/>
        <v>0</v>
      </c>
      <c r="C6714" s="424"/>
      <c r="D6714" s="425"/>
      <c r="E6714" s="429"/>
      <c r="F6714" s="468">
        <f>IF(C6714="",0,D6700)</f>
        <v>0</v>
      </c>
      <c r="G6714" s="426">
        <f t="shared" si="714"/>
        <v>0</v>
      </c>
    </row>
    <row r="6715" spans="1:7" ht="16.5" customHeight="1" x14ac:dyDescent="0.2">
      <c r="A6715" s="169"/>
      <c r="B6715" s="156"/>
      <c r="C6715" s="160"/>
      <c r="D6715" s="156"/>
      <c r="E6715" s="157"/>
      <c r="F6715" s="166" t="s">
        <v>35</v>
      </c>
      <c r="G6715" s="431">
        <f>SUBTOTAL(9,G6705:G6714)</f>
        <v>0</v>
      </c>
    </row>
    <row r="6716" spans="1:7" ht="16.5" customHeight="1" x14ac:dyDescent="0.2">
      <c r="A6716" s="165"/>
      <c r="B6716" s="160"/>
      <c r="C6716" s="167" t="s">
        <v>821</v>
      </c>
      <c r="D6716" s="156"/>
      <c r="E6716" s="157"/>
      <c r="F6716" s="158"/>
      <c r="G6716" s="168"/>
    </row>
    <row r="6717" spans="1:7" ht="16.5" customHeight="1" x14ac:dyDescent="0.2">
      <c r="A6717" s="603" t="s">
        <v>681</v>
      </c>
      <c r="B6717" s="604"/>
      <c r="C6717" s="605" t="s">
        <v>0</v>
      </c>
      <c r="D6717" s="607" t="s">
        <v>32</v>
      </c>
      <c r="E6717" s="607" t="s">
        <v>1715</v>
      </c>
      <c r="F6717" s="609" t="s">
        <v>1054</v>
      </c>
      <c r="G6717" s="611" t="s">
        <v>34</v>
      </c>
    </row>
    <row r="6718" spans="1:7" ht="16.5" customHeight="1" x14ac:dyDescent="0.2">
      <c r="A6718" s="163" t="s">
        <v>682</v>
      </c>
      <c r="B6718" s="164" t="s">
        <v>683</v>
      </c>
      <c r="C6718" s="606"/>
      <c r="D6718" s="608"/>
      <c r="E6718" s="608"/>
      <c r="F6718" s="610"/>
      <c r="G6718" s="612"/>
    </row>
    <row r="6719" spans="1:7" ht="16.5" customHeight="1" x14ac:dyDescent="0.2">
      <c r="A6719" s="423" t="s">
        <v>1822</v>
      </c>
      <c r="B6719" s="418" t="str">
        <f t="shared" ref="B6719:B6725" si="715">IF(A6719=0,0,VLOOKUP(A6719,Tabla_Indices,2,FALSE))</f>
        <v>Oficial Especializado</v>
      </c>
      <c r="C6719" s="427" t="s">
        <v>1723</v>
      </c>
      <c r="D6719" s="425"/>
      <c r="E6719" s="429"/>
      <c r="F6719" s="419">
        <f>D6700</f>
        <v>0</v>
      </c>
      <c r="G6719" s="432">
        <f>IF(F6719=0,0,ROUND(D6719*E6719/F6719,2))</f>
        <v>0</v>
      </c>
    </row>
    <row r="6720" spans="1:7" ht="16.5" customHeight="1" x14ac:dyDescent="0.2">
      <c r="A6720" s="423" t="s">
        <v>1823</v>
      </c>
      <c r="B6720" s="418" t="str">
        <f t="shared" si="715"/>
        <v xml:space="preserve">Oficial </v>
      </c>
      <c r="C6720" s="424" t="s">
        <v>1724</v>
      </c>
      <c r="D6720" s="425"/>
      <c r="E6720" s="429"/>
      <c r="F6720" s="419">
        <f>D6700</f>
        <v>0</v>
      </c>
      <c r="G6720" s="432">
        <f t="shared" ref="G6720:G6725" si="716">IF(F6720=0,0,ROUND(D6720*E6720/F6720,2))</f>
        <v>0</v>
      </c>
    </row>
    <row r="6721" spans="1:7" ht="16.5" customHeight="1" x14ac:dyDescent="0.2">
      <c r="A6721" s="423" t="s">
        <v>1824</v>
      </c>
      <c r="B6721" s="418" t="str">
        <f t="shared" si="715"/>
        <v>Ayudante</v>
      </c>
      <c r="C6721" s="424" t="s">
        <v>1725</v>
      </c>
      <c r="D6721" s="425"/>
      <c r="E6721" s="429"/>
      <c r="F6721" s="419">
        <f>D6700</f>
        <v>0</v>
      </c>
      <c r="G6721" s="432">
        <f t="shared" si="716"/>
        <v>0</v>
      </c>
    </row>
    <row r="6722" spans="1:7" ht="16.5" customHeight="1" x14ac:dyDescent="0.2">
      <c r="A6722" s="423" t="s">
        <v>1824</v>
      </c>
      <c r="B6722" s="418" t="str">
        <f t="shared" si="715"/>
        <v>Ayudante</v>
      </c>
      <c r="C6722" s="424" t="s">
        <v>825</v>
      </c>
      <c r="D6722" s="425"/>
      <c r="E6722" s="429"/>
      <c r="F6722" s="419">
        <f>D6700</f>
        <v>0</v>
      </c>
      <c r="G6722" s="432">
        <f t="shared" si="716"/>
        <v>0</v>
      </c>
    </row>
    <row r="6723" spans="1:7" ht="16.5" customHeight="1" x14ac:dyDescent="0.2">
      <c r="A6723" s="423"/>
      <c r="B6723" s="418">
        <f t="shared" si="715"/>
        <v>0</v>
      </c>
      <c r="C6723" s="424"/>
      <c r="D6723" s="425"/>
      <c r="E6723" s="429"/>
      <c r="F6723" s="419"/>
      <c r="G6723" s="432">
        <f t="shared" si="716"/>
        <v>0</v>
      </c>
    </row>
    <row r="6724" spans="1:7" ht="16.5" customHeight="1" x14ac:dyDescent="0.2">
      <c r="A6724" s="423" t="s">
        <v>1825</v>
      </c>
      <c r="B6724" s="418" t="str">
        <f t="shared" si="715"/>
        <v>Sereno</v>
      </c>
      <c r="C6724" s="424" t="s">
        <v>1726</v>
      </c>
      <c r="D6724" s="433"/>
      <c r="E6724" s="571"/>
      <c r="F6724" s="419">
        <f>D6700</f>
        <v>0</v>
      </c>
      <c r="G6724" s="432">
        <f t="shared" si="716"/>
        <v>0</v>
      </c>
    </row>
    <row r="6725" spans="1:7" ht="16.5" customHeight="1" x14ac:dyDescent="0.2">
      <c r="A6725" s="423"/>
      <c r="B6725" s="418">
        <f t="shared" si="715"/>
        <v>0</v>
      </c>
      <c r="C6725" s="418"/>
      <c r="D6725" s="469"/>
      <c r="E6725" s="419"/>
      <c r="F6725" s="419">
        <f>D6700</f>
        <v>0</v>
      </c>
      <c r="G6725" s="432">
        <f t="shared" si="716"/>
        <v>0</v>
      </c>
    </row>
    <row r="6726" spans="1:7" ht="16.5" customHeight="1" x14ac:dyDescent="0.2">
      <c r="A6726" s="169"/>
      <c r="B6726" s="156"/>
      <c r="C6726" s="160"/>
      <c r="D6726" s="156"/>
      <c r="E6726" s="157"/>
      <c r="F6726" s="166" t="s">
        <v>36</v>
      </c>
      <c r="G6726" s="434">
        <f>SUBTOTAL(9,G6719:G6725)</f>
        <v>0</v>
      </c>
    </row>
    <row r="6727" spans="1:7" ht="16.5" customHeight="1" x14ac:dyDescent="0.2">
      <c r="A6727" s="165"/>
      <c r="B6727" s="160"/>
      <c r="C6727" s="167" t="s">
        <v>1705</v>
      </c>
      <c r="D6727" s="156"/>
      <c r="E6727" s="157"/>
      <c r="F6727" s="158"/>
      <c r="G6727" s="168"/>
    </row>
    <row r="6728" spans="1:7" ht="16.5" customHeight="1" x14ac:dyDescent="0.2">
      <c r="A6728" s="603" t="s">
        <v>681</v>
      </c>
      <c r="B6728" s="604"/>
      <c r="C6728" s="605" t="s">
        <v>0</v>
      </c>
      <c r="D6728" s="605" t="s">
        <v>31</v>
      </c>
      <c r="E6728" s="607" t="s">
        <v>32</v>
      </c>
      <c r="F6728" s="609" t="s">
        <v>33</v>
      </c>
      <c r="G6728" s="611" t="s">
        <v>34</v>
      </c>
    </row>
    <row r="6729" spans="1:7" ht="16.5" customHeight="1" x14ac:dyDescent="0.2">
      <c r="A6729" s="163" t="s">
        <v>682</v>
      </c>
      <c r="B6729" s="164" t="s">
        <v>683</v>
      </c>
      <c r="C6729" s="606"/>
      <c r="D6729" s="606"/>
      <c r="E6729" s="608"/>
      <c r="F6729" s="610"/>
      <c r="G6729" s="612"/>
    </row>
    <row r="6730" spans="1:7" ht="16.5" customHeight="1" x14ac:dyDescent="0.2">
      <c r="A6730" s="423"/>
      <c r="B6730" s="418">
        <f t="shared" ref="B6730:B6740" si="717">IF(A6730=0,0,VLOOKUP(A6730,Tabla_Indices,2,FALSE))</f>
        <v>0</v>
      </c>
      <c r="C6730" s="424"/>
      <c r="D6730" s="425"/>
      <c r="E6730" s="429"/>
      <c r="F6730" s="430"/>
      <c r="G6730" s="432">
        <f>ROUND(E6730*F6730,2)</f>
        <v>0</v>
      </c>
    </row>
    <row r="6731" spans="1:7" ht="16.5" customHeight="1" x14ac:dyDescent="0.2">
      <c r="A6731" s="423"/>
      <c r="B6731" s="418">
        <f t="shared" si="717"/>
        <v>0</v>
      </c>
      <c r="C6731" s="424"/>
      <c r="D6731" s="425"/>
      <c r="E6731" s="429"/>
      <c r="F6731" s="430"/>
      <c r="G6731" s="432">
        <f t="shared" ref="G6731:G6740" si="718">ROUND(E6731*F6731,2)</f>
        <v>0</v>
      </c>
    </row>
    <row r="6732" spans="1:7" ht="16.5" customHeight="1" x14ac:dyDescent="0.2">
      <c r="A6732" s="423"/>
      <c r="B6732" s="418">
        <f t="shared" si="717"/>
        <v>0</v>
      </c>
      <c r="C6732" s="424"/>
      <c r="D6732" s="425"/>
      <c r="E6732" s="429"/>
      <c r="F6732" s="430"/>
      <c r="G6732" s="432">
        <f t="shared" si="718"/>
        <v>0</v>
      </c>
    </row>
    <row r="6733" spans="1:7" ht="16.5" customHeight="1" x14ac:dyDescent="0.2">
      <c r="A6733" s="423"/>
      <c r="B6733" s="418">
        <f t="shared" si="717"/>
        <v>0</v>
      </c>
      <c r="C6733" s="424"/>
      <c r="D6733" s="425"/>
      <c r="E6733" s="429"/>
      <c r="F6733" s="430"/>
      <c r="G6733" s="432">
        <f t="shared" si="718"/>
        <v>0</v>
      </c>
    </row>
    <row r="6734" spans="1:7" ht="16.5" customHeight="1" x14ac:dyDescent="0.2">
      <c r="A6734" s="423"/>
      <c r="B6734" s="418">
        <f t="shared" si="717"/>
        <v>0</v>
      </c>
      <c r="C6734" s="424"/>
      <c r="D6734" s="425"/>
      <c r="E6734" s="429"/>
      <c r="F6734" s="430"/>
      <c r="G6734" s="432">
        <f t="shared" si="718"/>
        <v>0</v>
      </c>
    </row>
    <row r="6735" spans="1:7" ht="16.5" customHeight="1" x14ac:dyDescent="0.2">
      <c r="A6735" s="423"/>
      <c r="B6735" s="418">
        <f t="shared" si="717"/>
        <v>0</v>
      </c>
      <c r="C6735" s="424"/>
      <c r="D6735" s="425"/>
      <c r="E6735" s="435"/>
      <c r="F6735" s="430"/>
      <c r="G6735" s="432">
        <f t="shared" si="718"/>
        <v>0</v>
      </c>
    </row>
    <row r="6736" spans="1:7" ht="16.5" customHeight="1" x14ac:dyDescent="0.2">
      <c r="A6736" s="423"/>
      <c r="B6736" s="418">
        <f t="shared" si="717"/>
        <v>0</v>
      </c>
      <c r="C6736" s="424"/>
      <c r="D6736" s="425"/>
      <c r="E6736" s="429"/>
      <c r="F6736" s="430"/>
      <c r="G6736" s="432">
        <f t="shared" si="718"/>
        <v>0</v>
      </c>
    </row>
    <row r="6737" spans="1:7" ht="16.5" customHeight="1" x14ac:dyDescent="0.2">
      <c r="A6737" s="423"/>
      <c r="B6737" s="418">
        <f t="shared" si="717"/>
        <v>0</v>
      </c>
      <c r="C6737" s="424"/>
      <c r="D6737" s="425"/>
      <c r="E6737" s="429"/>
      <c r="F6737" s="430"/>
      <c r="G6737" s="432">
        <f t="shared" si="718"/>
        <v>0</v>
      </c>
    </row>
    <row r="6738" spans="1:7" ht="16.5" customHeight="1" x14ac:dyDescent="0.2">
      <c r="A6738" s="423"/>
      <c r="B6738" s="418">
        <f t="shared" si="717"/>
        <v>0</v>
      </c>
      <c r="C6738" s="424"/>
      <c r="D6738" s="425"/>
      <c r="E6738" s="429"/>
      <c r="F6738" s="430"/>
      <c r="G6738" s="432">
        <f t="shared" si="718"/>
        <v>0</v>
      </c>
    </row>
    <row r="6739" spans="1:7" ht="16.5" customHeight="1" x14ac:dyDescent="0.2">
      <c r="A6739" s="423"/>
      <c r="B6739" s="418">
        <f t="shared" si="717"/>
        <v>0</v>
      </c>
      <c r="C6739" s="424"/>
      <c r="D6739" s="425"/>
      <c r="E6739" s="429"/>
      <c r="F6739" s="430"/>
      <c r="G6739" s="432">
        <f t="shared" si="718"/>
        <v>0</v>
      </c>
    </row>
    <row r="6740" spans="1:7" ht="16.5" customHeight="1" x14ac:dyDescent="0.2">
      <c r="A6740" s="423"/>
      <c r="B6740" s="418">
        <f t="shared" si="717"/>
        <v>0</v>
      </c>
      <c r="C6740" s="424"/>
      <c r="D6740" s="425"/>
      <c r="E6740" s="429"/>
      <c r="F6740" s="430"/>
      <c r="G6740" s="432">
        <f t="shared" si="718"/>
        <v>0</v>
      </c>
    </row>
    <row r="6741" spans="1:7" ht="16.5" customHeight="1" x14ac:dyDescent="0.2">
      <c r="A6741" s="165"/>
      <c r="B6741" s="160"/>
      <c r="C6741" s="160"/>
      <c r="D6741" s="156"/>
      <c r="E6741" s="157"/>
      <c r="F6741" s="166" t="s">
        <v>37</v>
      </c>
      <c r="G6741" s="436">
        <f>SUBTOTAL(9,G6730:G6740)</f>
        <v>0</v>
      </c>
    </row>
    <row r="6742" spans="1:7" ht="16.5" customHeight="1" x14ac:dyDescent="0.2">
      <c r="A6742" s="165"/>
      <c r="B6742" s="160"/>
      <c r="C6742" s="167" t="s">
        <v>1706</v>
      </c>
      <c r="D6742" s="156"/>
      <c r="E6742" s="157"/>
      <c r="F6742" s="158"/>
      <c r="G6742" s="168"/>
    </row>
    <row r="6743" spans="1:7" ht="16.5" customHeight="1" x14ac:dyDescent="0.2">
      <c r="A6743" s="603" t="s">
        <v>681</v>
      </c>
      <c r="B6743" s="604"/>
      <c r="C6743" s="605" t="s">
        <v>0</v>
      </c>
      <c r="D6743" s="605" t="s">
        <v>31</v>
      </c>
      <c r="E6743" s="607" t="s">
        <v>32</v>
      </c>
      <c r="F6743" s="609" t="s">
        <v>33</v>
      </c>
      <c r="G6743" s="611" t="s">
        <v>34</v>
      </c>
    </row>
    <row r="6744" spans="1:7" ht="16.5" customHeight="1" x14ac:dyDescent="0.2">
      <c r="A6744" s="163" t="s">
        <v>682</v>
      </c>
      <c r="B6744" s="164" t="s">
        <v>683</v>
      </c>
      <c r="C6744" s="606"/>
      <c r="D6744" s="606"/>
      <c r="E6744" s="608"/>
      <c r="F6744" s="610"/>
      <c r="G6744" s="612"/>
    </row>
    <row r="6745" spans="1:7" ht="16.5" customHeight="1" x14ac:dyDescent="0.2">
      <c r="A6745" s="423"/>
      <c r="B6745" s="418">
        <f>IF(A6745=0,0,VLOOKUP(A6745,Tabla_Indices,2,FALSE))</f>
        <v>0</v>
      </c>
      <c r="C6745" s="424"/>
      <c r="D6745" s="425"/>
      <c r="E6745" s="429"/>
      <c r="F6745" s="430"/>
      <c r="G6745" s="432">
        <f>ROUND(E6745*F6745,2)</f>
        <v>0</v>
      </c>
    </row>
    <row r="6746" spans="1:7" ht="16.5" customHeight="1" x14ac:dyDescent="0.2">
      <c r="A6746" s="423"/>
      <c r="B6746" s="418">
        <f>IF(A6746=0,0,VLOOKUP(A6746,Tabla_Indices,2,FALSE))</f>
        <v>0</v>
      </c>
      <c r="C6746" s="424"/>
      <c r="D6746" s="425"/>
      <c r="E6746" s="435"/>
      <c r="F6746" s="430"/>
      <c r="G6746" s="432">
        <f t="shared" ref="G6746" si="719">ROUND(E6746*F6746,2)</f>
        <v>0</v>
      </c>
    </row>
    <row r="6747" spans="1:7" ht="16.5" customHeight="1" x14ac:dyDescent="0.2">
      <c r="A6747" s="165"/>
      <c r="B6747" s="160"/>
      <c r="C6747" s="160"/>
      <c r="D6747" s="156"/>
      <c r="E6747" s="157"/>
      <c r="F6747" s="166" t="s">
        <v>1707</v>
      </c>
      <c r="G6747" s="436">
        <f>SUBTOTAL(9,G6745:G6746)</f>
        <v>0</v>
      </c>
    </row>
    <row r="6748" spans="1:7" ht="16.5" customHeight="1" thickBot="1" x14ac:dyDescent="0.25">
      <c r="A6748" s="170"/>
      <c r="B6748" s="171"/>
      <c r="C6748" s="172"/>
      <c r="D6748" s="171"/>
      <c r="E6748" s="173"/>
      <c r="F6748" s="174"/>
      <c r="G6748" s="175"/>
    </row>
    <row r="6749" spans="1:7" ht="16.5" customHeight="1" thickBot="1" x14ac:dyDescent="0.25">
      <c r="A6749" s="202">
        <f>B6682</f>
        <v>90</v>
      </c>
      <c r="B6749" s="201">
        <f>C6682</f>
        <v>0</v>
      </c>
      <c r="C6749" s="225"/>
      <c r="D6749" s="225" t="s">
        <v>38</v>
      </c>
      <c r="E6749" s="226"/>
      <c r="F6749" s="437" t="str">
        <f>CONCATENATE("$/",G6682)</f>
        <v>$/0</v>
      </c>
      <c r="G6749" s="438">
        <f>SUBTOTAL(9,G6705:G6748)</f>
        <v>0</v>
      </c>
    </row>
    <row r="6750" spans="1:7" ht="16.5" customHeight="1" thickTop="1" thickBot="1" x14ac:dyDescent="0.25"/>
    <row r="6751" spans="1:7" ht="16.5" customHeight="1" thickTop="1" x14ac:dyDescent="0.2">
      <c r="A6751" s="613" t="s">
        <v>40</v>
      </c>
      <c r="B6751" s="614"/>
      <c r="C6751" s="614"/>
      <c r="D6751" s="614"/>
      <c r="E6751" s="614"/>
      <c r="F6751" s="614"/>
      <c r="G6751" s="615"/>
    </row>
    <row r="6752" spans="1:7" ht="16.5" customHeight="1" x14ac:dyDescent="0.2">
      <c r="A6752" s="146" t="s">
        <v>819</v>
      </c>
      <c r="B6752" s="147" t="str">
        <f>Comitente</f>
        <v>DIRECCIÓN PROVINCIAL DE VIALIDAD</v>
      </c>
      <c r="C6752" s="148"/>
      <c r="D6752" s="223"/>
      <c r="E6752" s="223"/>
      <c r="F6752" s="150"/>
      <c r="G6752" s="151"/>
    </row>
    <row r="6753" spans="1:7" ht="16.5" customHeight="1" x14ac:dyDescent="0.2">
      <c r="A6753" s="146" t="s">
        <v>820</v>
      </c>
      <c r="B6753" s="147">
        <f>Contratista</f>
        <v>0</v>
      </c>
      <c r="C6753" s="152"/>
      <c r="D6753" s="152"/>
      <c r="E6753" s="152"/>
      <c r="F6753" s="147"/>
      <c r="G6753" s="153"/>
    </row>
    <row r="6754" spans="1:7" ht="16.5" customHeight="1" x14ac:dyDescent="0.2">
      <c r="A6754" s="146" t="s">
        <v>28</v>
      </c>
      <c r="B6754" s="147">
        <f>Obra</f>
        <v>0</v>
      </c>
      <c r="C6754" s="152"/>
      <c r="D6754" s="152"/>
      <c r="E6754" s="152"/>
      <c r="F6754" s="147" t="s">
        <v>41</v>
      </c>
      <c r="G6754" s="153">
        <f>Fecha_Base</f>
        <v>0</v>
      </c>
    </row>
    <row r="6755" spans="1:7" ht="16.5" customHeight="1" x14ac:dyDescent="0.2">
      <c r="A6755" s="154" t="s">
        <v>818</v>
      </c>
      <c r="B6755" s="155">
        <f>Ubicación</f>
        <v>0</v>
      </c>
      <c r="C6755" s="155"/>
      <c r="D6755" s="156"/>
      <c r="E6755" s="157"/>
      <c r="F6755" s="158"/>
      <c r="G6755" s="159"/>
    </row>
    <row r="6756" spans="1:7" ht="16.5" customHeight="1" x14ac:dyDescent="0.2">
      <c r="A6756" s="154" t="s">
        <v>42</v>
      </c>
      <c r="B6756" s="470"/>
      <c r="C6756" s="160" t="str">
        <f>IF(B6756="","",VLOOKUP(B6756,Tabla_CyP,2,FALSE))</f>
        <v/>
      </c>
      <c r="E6756" s="157"/>
      <c r="F6756" s="158"/>
      <c r="G6756" s="159"/>
    </row>
    <row r="6757" spans="1:7" ht="16.5" customHeight="1" x14ac:dyDescent="0.2">
      <c r="A6757" s="154" t="s">
        <v>29</v>
      </c>
      <c r="B6757" s="570">
        <v>91</v>
      </c>
      <c r="C6757" s="160">
        <f>IF(B6757=0,"",VLOOKUP(B6757,Tabla_CyP,2,FALSE))</f>
        <v>0</v>
      </c>
      <c r="D6757" s="156"/>
      <c r="E6757" s="157"/>
      <c r="F6757" s="155" t="s">
        <v>30</v>
      </c>
      <c r="G6757" s="161">
        <f>IF(B6757=0,"",VLOOKUP(B6757,Tabla_CyP,4,FALSE))</f>
        <v>0</v>
      </c>
    </row>
    <row r="6758" spans="1:7" ht="16.5" customHeight="1" x14ac:dyDescent="0.2">
      <c r="A6758" s="154"/>
      <c r="B6758" s="155"/>
      <c r="C6758" s="160"/>
      <c r="D6758" s="156"/>
      <c r="E6758" s="157"/>
      <c r="F6758" s="160"/>
      <c r="G6758" s="162"/>
    </row>
    <row r="6759" spans="1:7" ht="16.5" customHeight="1" x14ac:dyDescent="0.2">
      <c r="A6759" s="412"/>
      <c r="B6759" s="149"/>
      <c r="C6759" s="413" t="s">
        <v>1695</v>
      </c>
      <c r="D6759" s="149"/>
      <c r="E6759" s="149"/>
      <c r="F6759" s="149"/>
      <c r="G6759" s="414"/>
    </row>
    <row r="6760" spans="1:7" ht="16.5" customHeight="1" x14ac:dyDescent="0.2">
      <c r="A6760" s="154"/>
      <c r="B6760" s="215"/>
      <c r="C6760" s="160"/>
      <c r="D6760" s="156"/>
      <c r="E6760" s="157"/>
      <c r="F6760" s="155"/>
      <c r="G6760" s="161"/>
    </row>
    <row r="6761" spans="1:7" ht="16.5" customHeight="1" x14ac:dyDescent="0.2">
      <c r="A6761" s="154"/>
      <c r="B6761" s="215"/>
      <c r="C6761" s="415" t="s">
        <v>1696</v>
      </c>
      <c r="D6761" s="416" t="s">
        <v>32</v>
      </c>
      <c r="E6761" s="416" t="s">
        <v>1697</v>
      </c>
      <c r="F6761" s="416" t="s">
        <v>1698</v>
      </c>
      <c r="G6761" s="417" t="s">
        <v>1699</v>
      </c>
    </row>
    <row r="6762" spans="1:7" ht="16.5" customHeight="1" x14ac:dyDescent="0.2">
      <c r="A6762" s="154"/>
      <c r="B6762" s="215"/>
      <c r="C6762" s="424"/>
      <c r="D6762" s="429"/>
      <c r="E6762" s="467"/>
      <c r="F6762" s="430"/>
      <c r="G6762" s="420">
        <f>ROUND(D6762*F6762,2)</f>
        <v>0</v>
      </c>
    </row>
    <row r="6763" spans="1:7" ht="16.5" customHeight="1" x14ac:dyDescent="0.2">
      <c r="A6763" s="154"/>
      <c r="B6763" s="215"/>
      <c r="C6763" s="424"/>
      <c r="D6763" s="429"/>
      <c r="E6763" s="467"/>
      <c r="F6763" s="430"/>
      <c r="G6763" s="420">
        <f>ROUND(D6763*F6763,2)</f>
        <v>0</v>
      </c>
    </row>
    <row r="6764" spans="1:7" ht="16.5" customHeight="1" x14ac:dyDescent="0.2">
      <c r="A6764" s="154"/>
      <c r="B6764" s="215"/>
      <c r="C6764" s="424"/>
      <c r="D6764" s="429"/>
      <c r="E6764" s="467"/>
      <c r="F6764" s="430"/>
      <c r="G6764" s="420">
        <f>ROUND(D6764*F6764,2)</f>
        <v>0</v>
      </c>
    </row>
    <row r="6765" spans="1:7" ht="16.5" customHeight="1" x14ac:dyDescent="0.2">
      <c r="A6765" s="154"/>
      <c r="B6765" s="215"/>
      <c r="C6765" s="424"/>
      <c r="D6765" s="429"/>
      <c r="E6765" s="467"/>
      <c r="F6765" s="430"/>
      <c r="G6765" s="420">
        <f>ROUND(D6765*F6765,2)</f>
        <v>0</v>
      </c>
    </row>
    <row r="6766" spans="1:7" ht="16.5" customHeight="1" x14ac:dyDescent="0.2">
      <c r="A6766" s="154"/>
      <c r="B6766" s="215"/>
      <c r="C6766" s="424"/>
      <c r="D6766" s="429"/>
      <c r="E6766" s="467"/>
      <c r="F6766" s="430"/>
      <c r="G6766" s="420">
        <f t="shared" ref="G6766:G6771" si="720">ROUND(D6766*F6766,2)</f>
        <v>0</v>
      </c>
    </row>
    <row r="6767" spans="1:7" ht="16.5" customHeight="1" x14ac:dyDescent="0.2">
      <c r="A6767" s="154"/>
      <c r="B6767" s="215"/>
      <c r="C6767" s="424"/>
      <c r="D6767" s="429"/>
      <c r="E6767" s="467"/>
      <c r="F6767" s="430"/>
      <c r="G6767" s="420">
        <f t="shared" si="720"/>
        <v>0</v>
      </c>
    </row>
    <row r="6768" spans="1:7" ht="16.5" customHeight="1" x14ac:dyDescent="0.2">
      <c r="A6768" s="154"/>
      <c r="B6768" s="215"/>
      <c r="C6768" s="424"/>
      <c r="D6768" s="429"/>
      <c r="E6768" s="467"/>
      <c r="F6768" s="430"/>
      <c r="G6768" s="420">
        <f t="shared" si="720"/>
        <v>0</v>
      </c>
    </row>
    <row r="6769" spans="1:7" ht="16.5" customHeight="1" x14ac:dyDescent="0.2">
      <c r="A6769" s="154"/>
      <c r="B6769" s="215"/>
      <c r="C6769" s="424"/>
      <c r="D6769" s="429"/>
      <c r="E6769" s="467"/>
      <c r="F6769" s="430"/>
      <c r="G6769" s="420">
        <f t="shared" si="720"/>
        <v>0</v>
      </c>
    </row>
    <row r="6770" spans="1:7" ht="16.5" customHeight="1" x14ac:dyDescent="0.2">
      <c r="A6770" s="154"/>
      <c r="B6770" s="215"/>
      <c r="C6770" s="424"/>
      <c r="D6770" s="429"/>
      <c r="E6770" s="467"/>
      <c r="F6770" s="430"/>
      <c r="G6770" s="420">
        <f t="shared" si="720"/>
        <v>0</v>
      </c>
    </row>
    <row r="6771" spans="1:7" ht="16.5" customHeight="1" x14ac:dyDescent="0.2">
      <c r="A6771" s="154"/>
      <c r="B6771" s="215"/>
      <c r="C6771" s="424"/>
      <c r="D6771" s="429"/>
      <c r="E6771" s="467"/>
      <c r="F6771" s="430"/>
      <c r="G6771" s="420">
        <f t="shared" si="720"/>
        <v>0</v>
      </c>
    </row>
    <row r="6772" spans="1:7" ht="16.5" customHeight="1" thickBot="1" x14ac:dyDescent="0.25">
      <c r="A6772" s="154"/>
      <c r="B6772" s="215"/>
      <c r="C6772" s="160"/>
      <c r="E6772" s="222"/>
      <c r="F6772" s="155"/>
      <c r="G6772" s="161"/>
    </row>
    <row r="6773" spans="1:7" ht="16.5" customHeight="1" thickBot="1" x14ac:dyDescent="0.25">
      <c r="A6773" s="154"/>
      <c r="C6773" s="421" t="s">
        <v>1700</v>
      </c>
      <c r="E6773" s="222">
        <f>SUMPRODUCT(D6762:D6771,E6762:E6771)</f>
        <v>0</v>
      </c>
      <c r="F6773" s="155" t="s">
        <v>1701</v>
      </c>
      <c r="G6773" s="422">
        <f>SUM(G6762:G6771)</f>
        <v>0</v>
      </c>
    </row>
    <row r="6774" spans="1:7" ht="16.5" customHeight="1" x14ac:dyDescent="0.2">
      <c r="A6774" s="154"/>
      <c r="B6774" s="215"/>
      <c r="C6774" s="421"/>
      <c r="D6774" s="222"/>
      <c r="E6774" s="157"/>
      <c r="F6774" s="155"/>
      <c r="G6774" s="224"/>
    </row>
    <row r="6775" spans="1:7" ht="16.5" customHeight="1" x14ac:dyDescent="0.2">
      <c r="A6775" s="154"/>
      <c r="B6775" s="215"/>
      <c r="C6775" s="155" t="s">
        <v>1702</v>
      </c>
      <c r="D6775" s="425"/>
      <c r="E6775" s="559" t="str">
        <f>CONCATENATE(G6757,"/día")</f>
        <v>0/día</v>
      </c>
      <c r="F6775" s="155"/>
      <c r="G6775" s="161"/>
    </row>
    <row r="6776" spans="1:7" ht="16.5" customHeight="1" x14ac:dyDescent="0.2">
      <c r="A6776" s="154"/>
      <c r="B6776" s="215"/>
      <c r="C6776" s="160"/>
      <c r="D6776" s="156"/>
      <c r="E6776" s="157"/>
      <c r="F6776" s="155"/>
      <c r="G6776" s="161"/>
    </row>
    <row r="6777" spans="1:7" ht="16.5" customHeight="1" x14ac:dyDescent="0.2">
      <c r="A6777" s="603" t="s">
        <v>681</v>
      </c>
      <c r="B6777" s="604"/>
      <c r="C6777" s="605" t="s">
        <v>0</v>
      </c>
      <c r="D6777" s="607" t="s">
        <v>1703</v>
      </c>
      <c r="E6777" s="607" t="s">
        <v>1715</v>
      </c>
      <c r="F6777" s="609" t="s">
        <v>1054</v>
      </c>
      <c r="G6777" s="611" t="s">
        <v>34</v>
      </c>
    </row>
    <row r="6778" spans="1:7" ht="16.5" customHeight="1" x14ac:dyDescent="0.2">
      <c r="A6778" s="163" t="s">
        <v>682</v>
      </c>
      <c r="B6778" s="164" t="s">
        <v>683</v>
      </c>
      <c r="C6778" s="606"/>
      <c r="D6778" s="608"/>
      <c r="E6778" s="608"/>
      <c r="F6778" s="610"/>
      <c r="G6778" s="612"/>
    </row>
    <row r="6779" spans="1:7" ht="16.5" customHeight="1" x14ac:dyDescent="0.2">
      <c r="A6779" s="165"/>
      <c r="B6779" s="160"/>
      <c r="C6779" s="167" t="s">
        <v>1704</v>
      </c>
      <c r="D6779" s="157"/>
      <c r="E6779" s="157"/>
      <c r="F6779" s="160"/>
      <c r="G6779" s="168"/>
    </row>
    <row r="6780" spans="1:7" ht="16.5" customHeight="1" x14ac:dyDescent="0.2">
      <c r="A6780" s="578" t="s">
        <v>1806</v>
      </c>
      <c r="B6780" s="418" t="str">
        <f t="shared" ref="B6780:B6789" si="721">IF(A6780=0,0,VLOOKUP(A6780,Tabla_Indices,2,FALSE))</f>
        <v>Equipo - Amortización de equipo</v>
      </c>
      <c r="C6780" s="424" t="s">
        <v>1821</v>
      </c>
      <c r="D6780" s="579">
        <f>C_Amortización_Equipo</f>
        <v>0</v>
      </c>
      <c r="E6780" s="472"/>
      <c r="F6780" s="468">
        <f>IF(C6780="",0,D6775)</f>
        <v>0</v>
      </c>
      <c r="G6780" s="426">
        <f>IF(F6780=0,0,ROUND(E6780/F6780,2))</f>
        <v>0</v>
      </c>
    </row>
    <row r="6781" spans="1:7" ht="16.5" customHeight="1" x14ac:dyDescent="0.2">
      <c r="A6781" s="578" t="s">
        <v>1806</v>
      </c>
      <c r="B6781" s="418" t="str">
        <f t="shared" si="721"/>
        <v>Equipo - Amortización de equipo</v>
      </c>
      <c r="C6781" s="424" t="s">
        <v>1811</v>
      </c>
      <c r="D6781" s="579">
        <f>C_Interés_Equipo</f>
        <v>0</v>
      </c>
      <c r="E6781" s="472"/>
      <c r="F6781" s="468">
        <f>IF(C6781="",0,D6775)</f>
        <v>0</v>
      </c>
      <c r="G6781" s="426">
        <f t="shared" ref="G6781:G6789" si="722">IF(F6781=0,0,ROUND(E6781/F6781,2))</f>
        <v>0</v>
      </c>
    </row>
    <row r="6782" spans="1:7" ht="16.5" customHeight="1" x14ac:dyDescent="0.2">
      <c r="A6782" s="578" t="s">
        <v>1807</v>
      </c>
      <c r="B6782" s="418" t="str">
        <f t="shared" si="721"/>
        <v xml:space="preserve">Accesorios y repuestos para máquinas de uso especial                 </v>
      </c>
      <c r="C6782" s="428" t="s">
        <v>1721</v>
      </c>
      <c r="D6782" s="579">
        <f>C_Reparaciones_Repuestos_Equipos</f>
        <v>0</v>
      </c>
      <c r="E6782" s="472"/>
      <c r="F6782" s="468">
        <f>IF(C6782="",0,D6775)</f>
        <v>0</v>
      </c>
      <c r="G6782" s="426">
        <f t="shared" si="722"/>
        <v>0</v>
      </c>
    </row>
    <row r="6783" spans="1:7" ht="16.5" customHeight="1" x14ac:dyDescent="0.2">
      <c r="A6783" s="578" t="s">
        <v>1809</v>
      </c>
      <c r="B6783" s="418" t="str">
        <f t="shared" si="721"/>
        <v xml:space="preserve">Gas oil                                                                </v>
      </c>
      <c r="C6783" s="428" t="s">
        <v>982</v>
      </c>
      <c r="D6783" s="579">
        <f>C_Combustible_Equipos</f>
        <v>0</v>
      </c>
      <c r="E6783" s="472"/>
      <c r="F6783" s="468">
        <f>IF(C6783="",0,D6775)</f>
        <v>0</v>
      </c>
      <c r="G6783" s="426">
        <f t="shared" si="722"/>
        <v>0</v>
      </c>
    </row>
    <row r="6784" spans="1:7" ht="16.5" customHeight="1" x14ac:dyDescent="0.2">
      <c r="A6784" s="578" t="s">
        <v>1810</v>
      </c>
      <c r="B6784" s="418" t="str">
        <f t="shared" si="721"/>
        <v xml:space="preserve">Aceites lubricantes                                                    </v>
      </c>
      <c r="C6784" s="428" t="s">
        <v>1808</v>
      </c>
      <c r="D6784" s="579">
        <f>C_Lubricantes_Equipos</f>
        <v>0</v>
      </c>
      <c r="E6784" s="472"/>
      <c r="F6784" s="468">
        <f>IF(C6784="",0,D6775)</f>
        <v>0</v>
      </c>
      <c r="G6784" s="426">
        <f t="shared" si="722"/>
        <v>0</v>
      </c>
    </row>
    <row r="6785" spans="1:7" ht="16.5" customHeight="1" x14ac:dyDescent="0.2">
      <c r="A6785" s="578"/>
      <c r="B6785" s="418">
        <f t="shared" si="721"/>
        <v>0</v>
      </c>
      <c r="C6785" s="428"/>
      <c r="D6785" s="471"/>
      <c r="E6785" s="430"/>
      <c r="F6785" s="468">
        <f>IF(C6785="",0,D6775)</f>
        <v>0</v>
      </c>
      <c r="G6785" s="426">
        <f t="shared" si="722"/>
        <v>0</v>
      </c>
    </row>
    <row r="6786" spans="1:7" ht="16.5" customHeight="1" x14ac:dyDescent="0.2">
      <c r="A6786" s="578"/>
      <c r="B6786" s="418">
        <f t="shared" si="721"/>
        <v>0</v>
      </c>
      <c r="C6786" s="428"/>
      <c r="D6786" s="425"/>
      <c r="E6786" s="471"/>
      <c r="F6786" s="468">
        <f>IF(C6786="",0,D6775)</f>
        <v>0</v>
      </c>
      <c r="G6786" s="426">
        <f t="shared" si="722"/>
        <v>0</v>
      </c>
    </row>
    <row r="6787" spans="1:7" ht="16.5" customHeight="1" x14ac:dyDescent="0.2">
      <c r="A6787" s="578"/>
      <c r="B6787" s="418">
        <f t="shared" si="721"/>
        <v>0</v>
      </c>
      <c r="C6787" s="428"/>
      <c r="D6787" s="425"/>
      <c r="E6787" s="471"/>
      <c r="F6787" s="468">
        <f>IF(C6787="",0,D6775)</f>
        <v>0</v>
      </c>
      <c r="G6787" s="426">
        <f t="shared" si="722"/>
        <v>0</v>
      </c>
    </row>
    <row r="6788" spans="1:7" ht="16.5" customHeight="1" x14ac:dyDescent="0.2">
      <c r="A6788" s="578"/>
      <c r="B6788" s="418">
        <f t="shared" si="721"/>
        <v>0</v>
      </c>
      <c r="C6788" s="428"/>
      <c r="D6788" s="425"/>
      <c r="E6788" s="429"/>
      <c r="F6788" s="468">
        <f>IF(C6788="",0,D6775)</f>
        <v>0</v>
      </c>
      <c r="G6788" s="426">
        <f t="shared" si="722"/>
        <v>0</v>
      </c>
    </row>
    <row r="6789" spans="1:7" ht="16.5" customHeight="1" x14ac:dyDescent="0.2">
      <c r="A6789" s="578"/>
      <c r="B6789" s="418">
        <f t="shared" si="721"/>
        <v>0</v>
      </c>
      <c r="C6789" s="424"/>
      <c r="D6789" s="425"/>
      <c r="E6789" s="429"/>
      <c r="F6789" s="468">
        <f>IF(C6789="",0,D6775)</f>
        <v>0</v>
      </c>
      <c r="G6789" s="426">
        <f t="shared" si="722"/>
        <v>0</v>
      </c>
    </row>
    <row r="6790" spans="1:7" ht="16.5" customHeight="1" x14ac:dyDescent="0.2">
      <c r="A6790" s="169"/>
      <c r="B6790" s="156"/>
      <c r="C6790" s="160"/>
      <c r="D6790" s="156"/>
      <c r="E6790" s="157"/>
      <c r="F6790" s="166" t="s">
        <v>35</v>
      </c>
      <c r="G6790" s="431">
        <f>SUBTOTAL(9,G6780:G6789)</f>
        <v>0</v>
      </c>
    </row>
    <row r="6791" spans="1:7" ht="16.5" customHeight="1" x14ac:dyDescent="0.2">
      <c r="A6791" s="165"/>
      <c r="B6791" s="160"/>
      <c r="C6791" s="167" t="s">
        <v>821</v>
      </c>
      <c r="D6791" s="156"/>
      <c r="E6791" s="157"/>
      <c r="F6791" s="158"/>
      <c r="G6791" s="168"/>
    </row>
    <row r="6792" spans="1:7" ht="16.5" customHeight="1" x14ac:dyDescent="0.2">
      <c r="A6792" s="603" t="s">
        <v>681</v>
      </c>
      <c r="B6792" s="604"/>
      <c r="C6792" s="605" t="s">
        <v>0</v>
      </c>
      <c r="D6792" s="607" t="s">
        <v>32</v>
      </c>
      <c r="E6792" s="607" t="s">
        <v>1715</v>
      </c>
      <c r="F6792" s="609" t="s">
        <v>1054</v>
      </c>
      <c r="G6792" s="611" t="s">
        <v>34</v>
      </c>
    </row>
    <row r="6793" spans="1:7" ht="16.5" customHeight="1" x14ac:dyDescent="0.2">
      <c r="A6793" s="163" t="s">
        <v>682</v>
      </c>
      <c r="B6793" s="164" t="s">
        <v>683</v>
      </c>
      <c r="C6793" s="606"/>
      <c r="D6793" s="608"/>
      <c r="E6793" s="608"/>
      <c r="F6793" s="610"/>
      <c r="G6793" s="612"/>
    </row>
    <row r="6794" spans="1:7" ht="16.5" customHeight="1" x14ac:dyDescent="0.2">
      <c r="A6794" s="423" t="s">
        <v>1822</v>
      </c>
      <c r="B6794" s="418" t="str">
        <f t="shared" ref="B6794:B6800" si="723">IF(A6794=0,0,VLOOKUP(A6794,Tabla_Indices,2,FALSE))</f>
        <v>Oficial Especializado</v>
      </c>
      <c r="C6794" s="427" t="s">
        <v>1723</v>
      </c>
      <c r="D6794" s="425"/>
      <c r="E6794" s="429"/>
      <c r="F6794" s="419">
        <f>D6775</f>
        <v>0</v>
      </c>
      <c r="G6794" s="432">
        <f>IF(F6794=0,0,ROUND(D6794*E6794/F6794,2))</f>
        <v>0</v>
      </c>
    </row>
    <row r="6795" spans="1:7" ht="16.5" customHeight="1" x14ac:dyDescent="0.2">
      <c r="A6795" s="423" t="s">
        <v>1823</v>
      </c>
      <c r="B6795" s="418" t="str">
        <f t="shared" si="723"/>
        <v xml:space="preserve">Oficial </v>
      </c>
      <c r="C6795" s="424" t="s">
        <v>1724</v>
      </c>
      <c r="D6795" s="425"/>
      <c r="E6795" s="429"/>
      <c r="F6795" s="419">
        <f>D6775</f>
        <v>0</v>
      </c>
      <c r="G6795" s="432">
        <f t="shared" ref="G6795:G6800" si="724">IF(F6795=0,0,ROUND(D6795*E6795/F6795,2))</f>
        <v>0</v>
      </c>
    </row>
    <row r="6796" spans="1:7" ht="16.5" customHeight="1" x14ac:dyDescent="0.2">
      <c r="A6796" s="423" t="s">
        <v>1824</v>
      </c>
      <c r="B6796" s="418" t="str">
        <f t="shared" si="723"/>
        <v>Ayudante</v>
      </c>
      <c r="C6796" s="424" t="s">
        <v>1725</v>
      </c>
      <c r="D6796" s="425"/>
      <c r="E6796" s="429"/>
      <c r="F6796" s="419">
        <f>D6775</f>
        <v>0</v>
      </c>
      <c r="G6796" s="432">
        <f t="shared" si="724"/>
        <v>0</v>
      </c>
    </row>
    <row r="6797" spans="1:7" ht="16.5" customHeight="1" x14ac:dyDescent="0.2">
      <c r="A6797" s="423" t="s">
        <v>1824</v>
      </c>
      <c r="B6797" s="418" t="str">
        <f t="shared" si="723"/>
        <v>Ayudante</v>
      </c>
      <c r="C6797" s="424" t="s">
        <v>825</v>
      </c>
      <c r="D6797" s="425"/>
      <c r="E6797" s="429"/>
      <c r="F6797" s="419">
        <f>D6775</f>
        <v>0</v>
      </c>
      <c r="G6797" s="432">
        <f t="shared" si="724"/>
        <v>0</v>
      </c>
    </row>
    <row r="6798" spans="1:7" ht="16.5" customHeight="1" x14ac:dyDescent="0.2">
      <c r="A6798" s="423"/>
      <c r="B6798" s="418">
        <f t="shared" si="723"/>
        <v>0</v>
      </c>
      <c r="C6798" s="424"/>
      <c r="D6798" s="425"/>
      <c r="E6798" s="429"/>
      <c r="F6798" s="419"/>
      <c r="G6798" s="432">
        <f t="shared" si="724"/>
        <v>0</v>
      </c>
    </row>
    <row r="6799" spans="1:7" ht="16.5" customHeight="1" x14ac:dyDescent="0.2">
      <c r="A6799" s="423" t="s">
        <v>1825</v>
      </c>
      <c r="B6799" s="418" t="str">
        <f t="shared" si="723"/>
        <v>Sereno</v>
      </c>
      <c r="C6799" s="424" t="s">
        <v>1726</v>
      </c>
      <c r="D6799" s="433"/>
      <c r="E6799" s="571"/>
      <c r="F6799" s="419">
        <f>D6775</f>
        <v>0</v>
      </c>
      <c r="G6799" s="432">
        <f t="shared" si="724"/>
        <v>0</v>
      </c>
    </row>
    <row r="6800" spans="1:7" ht="16.5" customHeight="1" x14ac:dyDescent="0.2">
      <c r="A6800" s="423"/>
      <c r="B6800" s="418">
        <f t="shared" si="723"/>
        <v>0</v>
      </c>
      <c r="C6800" s="418"/>
      <c r="D6800" s="469"/>
      <c r="E6800" s="419"/>
      <c r="F6800" s="419">
        <f>D6775</f>
        <v>0</v>
      </c>
      <c r="G6800" s="432">
        <f t="shared" si="724"/>
        <v>0</v>
      </c>
    </row>
    <row r="6801" spans="1:7" ht="16.5" customHeight="1" x14ac:dyDescent="0.2">
      <c r="A6801" s="169"/>
      <c r="B6801" s="156"/>
      <c r="C6801" s="160"/>
      <c r="D6801" s="156"/>
      <c r="E6801" s="157"/>
      <c r="F6801" s="166" t="s">
        <v>36</v>
      </c>
      <c r="G6801" s="434">
        <f>SUBTOTAL(9,G6794:G6800)</f>
        <v>0</v>
      </c>
    </row>
    <row r="6802" spans="1:7" ht="16.5" customHeight="1" x14ac:dyDescent="0.2">
      <c r="A6802" s="165"/>
      <c r="B6802" s="160"/>
      <c r="C6802" s="167" t="s">
        <v>1705</v>
      </c>
      <c r="D6802" s="156"/>
      <c r="E6802" s="157"/>
      <c r="F6802" s="158"/>
      <c r="G6802" s="168"/>
    </row>
    <row r="6803" spans="1:7" ht="16.5" customHeight="1" x14ac:dyDescent="0.2">
      <c r="A6803" s="603" t="s">
        <v>681</v>
      </c>
      <c r="B6803" s="604"/>
      <c r="C6803" s="605" t="s">
        <v>0</v>
      </c>
      <c r="D6803" s="605" t="s">
        <v>31</v>
      </c>
      <c r="E6803" s="607" t="s">
        <v>32</v>
      </c>
      <c r="F6803" s="609" t="s">
        <v>33</v>
      </c>
      <c r="G6803" s="611" t="s">
        <v>34</v>
      </c>
    </row>
    <row r="6804" spans="1:7" ht="16.5" customHeight="1" x14ac:dyDescent="0.2">
      <c r="A6804" s="163" t="s">
        <v>682</v>
      </c>
      <c r="B6804" s="164" t="s">
        <v>683</v>
      </c>
      <c r="C6804" s="606"/>
      <c r="D6804" s="606"/>
      <c r="E6804" s="608"/>
      <c r="F6804" s="610"/>
      <c r="G6804" s="612"/>
    </row>
    <row r="6805" spans="1:7" ht="16.5" customHeight="1" x14ac:dyDescent="0.2">
      <c r="A6805" s="423"/>
      <c r="B6805" s="418">
        <f t="shared" ref="B6805:B6815" si="725">IF(A6805=0,0,VLOOKUP(A6805,Tabla_Indices,2,FALSE))</f>
        <v>0</v>
      </c>
      <c r="C6805" s="424"/>
      <c r="D6805" s="425"/>
      <c r="E6805" s="429"/>
      <c r="F6805" s="430"/>
      <c r="G6805" s="432">
        <f>ROUND(E6805*F6805,2)</f>
        <v>0</v>
      </c>
    </row>
    <row r="6806" spans="1:7" ht="16.5" customHeight="1" x14ac:dyDescent="0.2">
      <c r="A6806" s="423"/>
      <c r="B6806" s="418">
        <f t="shared" si="725"/>
        <v>0</v>
      </c>
      <c r="C6806" s="424"/>
      <c r="D6806" s="425"/>
      <c r="E6806" s="429"/>
      <c r="F6806" s="430"/>
      <c r="G6806" s="432">
        <f t="shared" ref="G6806:G6815" si="726">ROUND(E6806*F6806,2)</f>
        <v>0</v>
      </c>
    </row>
    <row r="6807" spans="1:7" ht="16.5" customHeight="1" x14ac:dyDescent="0.2">
      <c r="A6807" s="423"/>
      <c r="B6807" s="418">
        <f t="shared" si="725"/>
        <v>0</v>
      </c>
      <c r="C6807" s="424"/>
      <c r="D6807" s="425"/>
      <c r="E6807" s="429"/>
      <c r="F6807" s="430"/>
      <c r="G6807" s="432">
        <f t="shared" si="726"/>
        <v>0</v>
      </c>
    </row>
    <row r="6808" spans="1:7" ht="16.5" customHeight="1" x14ac:dyDescent="0.2">
      <c r="A6808" s="423"/>
      <c r="B6808" s="418">
        <f t="shared" si="725"/>
        <v>0</v>
      </c>
      <c r="C6808" s="424"/>
      <c r="D6808" s="425"/>
      <c r="E6808" s="429"/>
      <c r="F6808" s="430"/>
      <c r="G6808" s="432">
        <f t="shared" si="726"/>
        <v>0</v>
      </c>
    </row>
    <row r="6809" spans="1:7" ht="16.5" customHeight="1" x14ac:dyDescent="0.2">
      <c r="A6809" s="423"/>
      <c r="B6809" s="418">
        <f t="shared" si="725"/>
        <v>0</v>
      </c>
      <c r="C6809" s="424"/>
      <c r="D6809" s="425"/>
      <c r="E6809" s="429"/>
      <c r="F6809" s="430"/>
      <c r="G6809" s="432">
        <f t="shared" si="726"/>
        <v>0</v>
      </c>
    </row>
    <row r="6810" spans="1:7" ht="16.5" customHeight="1" x14ac:dyDescent="0.2">
      <c r="A6810" s="423"/>
      <c r="B6810" s="418">
        <f t="shared" si="725"/>
        <v>0</v>
      </c>
      <c r="C6810" s="424"/>
      <c r="D6810" s="425"/>
      <c r="E6810" s="435"/>
      <c r="F6810" s="430"/>
      <c r="G6810" s="432">
        <f t="shared" si="726"/>
        <v>0</v>
      </c>
    </row>
    <row r="6811" spans="1:7" ht="16.5" customHeight="1" x14ac:dyDescent="0.2">
      <c r="A6811" s="423"/>
      <c r="B6811" s="418">
        <f t="shared" si="725"/>
        <v>0</v>
      </c>
      <c r="C6811" s="424"/>
      <c r="D6811" s="425"/>
      <c r="E6811" s="429"/>
      <c r="F6811" s="430"/>
      <c r="G6811" s="432">
        <f t="shared" si="726"/>
        <v>0</v>
      </c>
    </row>
    <row r="6812" spans="1:7" ht="16.5" customHeight="1" x14ac:dyDescent="0.2">
      <c r="A6812" s="423"/>
      <c r="B6812" s="418">
        <f t="shared" si="725"/>
        <v>0</v>
      </c>
      <c r="C6812" s="424"/>
      <c r="D6812" s="425"/>
      <c r="E6812" s="429"/>
      <c r="F6812" s="430"/>
      <c r="G6812" s="432">
        <f t="shared" si="726"/>
        <v>0</v>
      </c>
    </row>
    <row r="6813" spans="1:7" ht="16.5" customHeight="1" x14ac:dyDescent="0.2">
      <c r="A6813" s="423"/>
      <c r="B6813" s="418">
        <f t="shared" si="725"/>
        <v>0</v>
      </c>
      <c r="C6813" s="424"/>
      <c r="D6813" s="425"/>
      <c r="E6813" s="429"/>
      <c r="F6813" s="430"/>
      <c r="G6813" s="432">
        <f t="shared" si="726"/>
        <v>0</v>
      </c>
    </row>
    <row r="6814" spans="1:7" ht="16.5" customHeight="1" x14ac:dyDescent="0.2">
      <c r="A6814" s="423"/>
      <c r="B6814" s="418">
        <f t="shared" si="725"/>
        <v>0</v>
      </c>
      <c r="C6814" s="424"/>
      <c r="D6814" s="425"/>
      <c r="E6814" s="429"/>
      <c r="F6814" s="430"/>
      <c r="G6814" s="432">
        <f t="shared" si="726"/>
        <v>0</v>
      </c>
    </row>
    <row r="6815" spans="1:7" ht="16.5" customHeight="1" x14ac:dyDescent="0.2">
      <c r="A6815" s="423"/>
      <c r="B6815" s="418">
        <f t="shared" si="725"/>
        <v>0</v>
      </c>
      <c r="C6815" s="424"/>
      <c r="D6815" s="425"/>
      <c r="E6815" s="429"/>
      <c r="F6815" s="430"/>
      <c r="G6815" s="432">
        <f t="shared" si="726"/>
        <v>0</v>
      </c>
    </row>
    <row r="6816" spans="1:7" ht="16.5" customHeight="1" x14ac:dyDescent="0.2">
      <c r="A6816" s="165"/>
      <c r="B6816" s="160"/>
      <c r="C6816" s="160"/>
      <c r="D6816" s="156"/>
      <c r="E6816" s="157"/>
      <c r="F6816" s="166" t="s">
        <v>37</v>
      </c>
      <c r="G6816" s="436">
        <f>SUBTOTAL(9,G6805:G6815)</f>
        <v>0</v>
      </c>
    </row>
    <row r="6817" spans="1:7" ht="16.5" customHeight="1" x14ac:dyDescent="0.2">
      <c r="A6817" s="165"/>
      <c r="B6817" s="160"/>
      <c r="C6817" s="167" t="s">
        <v>1706</v>
      </c>
      <c r="D6817" s="156"/>
      <c r="E6817" s="157"/>
      <c r="F6817" s="158"/>
      <c r="G6817" s="168"/>
    </row>
    <row r="6818" spans="1:7" ht="16.5" customHeight="1" x14ac:dyDescent="0.2">
      <c r="A6818" s="603" t="s">
        <v>681</v>
      </c>
      <c r="B6818" s="604"/>
      <c r="C6818" s="605" t="s">
        <v>0</v>
      </c>
      <c r="D6818" s="605" t="s">
        <v>31</v>
      </c>
      <c r="E6818" s="607" t="s">
        <v>32</v>
      </c>
      <c r="F6818" s="609" t="s">
        <v>33</v>
      </c>
      <c r="G6818" s="611" t="s">
        <v>34</v>
      </c>
    </row>
    <row r="6819" spans="1:7" ht="16.5" customHeight="1" x14ac:dyDescent="0.2">
      <c r="A6819" s="163" t="s">
        <v>682</v>
      </c>
      <c r="B6819" s="164" t="s">
        <v>683</v>
      </c>
      <c r="C6819" s="606"/>
      <c r="D6819" s="606"/>
      <c r="E6819" s="608"/>
      <c r="F6819" s="610"/>
      <c r="G6819" s="612"/>
    </row>
    <row r="6820" spans="1:7" ht="16.5" customHeight="1" x14ac:dyDescent="0.2">
      <c r="A6820" s="423"/>
      <c r="B6820" s="418">
        <f>IF(A6820=0,0,VLOOKUP(A6820,Tabla_Indices,2,FALSE))</f>
        <v>0</v>
      </c>
      <c r="C6820" s="424"/>
      <c r="D6820" s="425"/>
      <c r="E6820" s="429"/>
      <c r="F6820" s="430"/>
      <c r="G6820" s="432">
        <f>ROUND(E6820*F6820,2)</f>
        <v>0</v>
      </c>
    </row>
    <row r="6821" spans="1:7" ht="16.5" customHeight="1" x14ac:dyDescent="0.2">
      <c r="A6821" s="423"/>
      <c r="B6821" s="418">
        <f>IF(A6821=0,0,VLOOKUP(A6821,Tabla_Indices,2,FALSE))</f>
        <v>0</v>
      </c>
      <c r="C6821" s="424"/>
      <c r="D6821" s="425"/>
      <c r="E6821" s="435"/>
      <c r="F6821" s="430"/>
      <c r="G6821" s="432">
        <f t="shared" ref="G6821" si="727">ROUND(E6821*F6821,2)</f>
        <v>0</v>
      </c>
    </row>
    <row r="6822" spans="1:7" ht="16.5" customHeight="1" x14ac:dyDescent="0.2">
      <c r="A6822" s="165"/>
      <c r="B6822" s="160"/>
      <c r="C6822" s="160"/>
      <c r="D6822" s="156"/>
      <c r="E6822" s="157"/>
      <c r="F6822" s="166" t="s">
        <v>1707</v>
      </c>
      <c r="G6822" s="436">
        <f>SUBTOTAL(9,G6820:G6821)</f>
        <v>0</v>
      </c>
    </row>
    <row r="6823" spans="1:7" ht="16.5" customHeight="1" thickBot="1" x14ac:dyDescent="0.25">
      <c r="A6823" s="170"/>
      <c r="B6823" s="171"/>
      <c r="C6823" s="172"/>
      <c r="D6823" s="171"/>
      <c r="E6823" s="173"/>
      <c r="F6823" s="174"/>
      <c r="G6823" s="175"/>
    </row>
    <row r="6824" spans="1:7" ht="16.5" customHeight="1" thickBot="1" x14ac:dyDescent="0.25">
      <c r="A6824" s="202">
        <f>B6757</f>
        <v>91</v>
      </c>
      <c r="B6824" s="201">
        <f>C6757</f>
        <v>0</v>
      </c>
      <c r="C6824" s="225"/>
      <c r="D6824" s="225" t="s">
        <v>38</v>
      </c>
      <c r="E6824" s="226"/>
      <c r="F6824" s="437" t="str">
        <f>CONCATENATE("$/",G6757)</f>
        <v>$/0</v>
      </c>
      <c r="G6824" s="438">
        <f>SUBTOTAL(9,G6780:G6823)</f>
        <v>0</v>
      </c>
    </row>
    <row r="6825" spans="1:7" ht="16.5" customHeight="1" thickTop="1" thickBot="1" x14ac:dyDescent="0.25"/>
    <row r="6826" spans="1:7" ht="16.5" customHeight="1" thickTop="1" x14ac:dyDescent="0.2">
      <c r="A6826" s="613" t="s">
        <v>40</v>
      </c>
      <c r="B6826" s="614"/>
      <c r="C6826" s="614"/>
      <c r="D6826" s="614"/>
      <c r="E6826" s="614"/>
      <c r="F6826" s="614"/>
      <c r="G6826" s="615"/>
    </row>
    <row r="6827" spans="1:7" ht="16.5" customHeight="1" x14ac:dyDescent="0.2">
      <c r="A6827" s="146" t="s">
        <v>819</v>
      </c>
      <c r="B6827" s="147" t="str">
        <f>Comitente</f>
        <v>DIRECCIÓN PROVINCIAL DE VIALIDAD</v>
      </c>
      <c r="C6827" s="148"/>
      <c r="D6827" s="223"/>
      <c r="E6827" s="223"/>
      <c r="F6827" s="150"/>
      <c r="G6827" s="151"/>
    </row>
    <row r="6828" spans="1:7" ht="16.5" customHeight="1" x14ac:dyDescent="0.2">
      <c r="A6828" s="146" t="s">
        <v>820</v>
      </c>
      <c r="B6828" s="147">
        <f>Contratista</f>
        <v>0</v>
      </c>
      <c r="C6828" s="152"/>
      <c r="D6828" s="152"/>
      <c r="E6828" s="152"/>
      <c r="F6828" s="147"/>
      <c r="G6828" s="153"/>
    </row>
    <row r="6829" spans="1:7" ht="16.5" customHeight="1" x14ac:dyDescent="0.2">
      <c r="A6829" s="146" t="s">
        <v>28</v>
      </c>
      <c r="B6829" s="147">
        <f>Obra</f>
        <v>0</v>
      </c>
      <c r="C6829" s="152"/>
      <c r="D6829" s="152"/>
      <c r="E6829" s="152"/>
      <c r="F6829" s="147" t="s">
        <v>41</v>
      </c>
      <c r="G6829" s="153">
        <f>Fecha_Base</f>
        <v>0</v>
      </c>
    </row>
    <row r="6830" spans="1:7" ht="16.5" customHeight="1" x14ac:dyDescent="0.2">
      <c r="A6830" s="154" t="s">
        <v>818</v>
      </c>
      <c r="B6830" s="155">
        <f>Ubicación</f>
        <v>0</v>
      </c>
      <c r="C6830" s="155"/>
      <c r="D6830" s="156"/>
      <c r="E6830" s="157"/>
      <c r="F6830" s="158"/>
      <c r="G6830" s="159"/>
    </row>
    <row r="6831" spans="1:7" ht="16.5" customHeight="1" x14ac:dyDescent="0.2">
      <c r="A6831" s="154" t="s">
        <v>42</v>
      </c>
      <c r="B6831" s="470"/>
      <c r="C6831" s="160" t="str">
        <f>IF(B6831="","",VLOOKUP(B6831,Tabla_CyP,2,FALSE))</f>
        <v/>
      </c>
      <c r="E6831" s="157"/>
      <c r="F6831" s="158"/>
      <c r="G6831" s="159"/>
    </row>
    <row r="6832" spans="1:7" ht="16.5" customHeight="1" x14ac:dyDescent="0.2">
      <c r="A6832" s="154" t="s">
        <v>29</v>
      </c>
      <c r="B6832" s="570">
        <v>92</v>
      </c>
      <c r="C6832" s="160">
        <f>IF(B6832=0,"",VLOOKUP(B6832,Tabla_CyP,2,FALSE))</f>
        <v>0</v>
      </c>
      <c r="D6832" s="156"/>
      <c r="E6832" s="157"/>
      <c r="F6832" s="155" t="s">
        <v>30</v>
      </c>
      <c r="G6832" s="161">
        <f>IF(B6832=0,"",VLOOKUP(B6832,Tabla_CyP,4,FALSE))</f>
        <v>0</v>
      </c>
    </row>
    <row r="6833" spans="1:7" ht="16.5" customHeight="1" x14ac:dyDescent="0.2">
      <c r="A6833" s="154"/>
      <c r="B6833" s="155"/>
      <c r="C6833" s="160"/>
      <c r="D6833" s="156"/>
      <c r="E6833" s="157"/>
      <c r="F6833" s="160"/>
      <c r="G6833" s="162"/>
    </row>
    <row r="6834" spans="1:7" ht="16.5" customHeight="1" x14ac:dyDescent="0.2">
      <c r="A6834" s="412"/>
      <c r="B6834" s="149"/>
      <c r="C6834" s="413" t="s">
        <v>1695</v>
      </c>
      <c r="D6834" s="149"/>
      <c r="E6834" s="149"/>
      <c r="F6834" s="149"/>
      <c r="G6834" s="414"/>
    </row>
    <row r="6835" spans="1:7" ht="16.5" customHeight="1" x14ac:dyDescent="0.2">
      <c r="A6835" s="154"/>
      <c r="B6835" s="215"/>
      <c r="C6835" s="160"/>
      <c r="D6835" s="156"/>
      <c r="E6835" s="157"/>
      <c r="F6835" s="155"/>
      <c r="G6835" s="161"/>
    </row>
    <row r="6836" spans="1:7" ht="16.5" customHeight="1" x14ac:dyDescent="0.2">
      <c r="A6836" s="154"/>
      <c r="B6836" s="215"/>
      <c r="C6836" s="415" t="s">
        <v>1696</v>
      </c>
      <c r="D6836" s="416" t="s">
        <v>32</v>
      </c>
      <c r="E6836" s="416" t="s">
        <v>1697</v>
      </c>
      <c r="F6836" s="416" t="s">
        <v>1698</v>
      </c>
      <c r="G6836" s="417" t="s">
        <v>1699</v>
      </c>
    </row>
    <row r="6837" spans="1:7" ht="16.5" customHeight="1" x14ac:dyDescent="0.2">
      <c r="A6837" s="154"/>
      <c r="B6837" s="215"/>
      <c r="C6837" s="424"/>
      <c r="D6837" s="429"/>
      <c r="E6837" s="467"/>
      <c r="F6837" s="430"/>
      <c r="G6837" s="420">
        <f>ROUND(D6837*F6837,2)</f>
        <v>0</v>
      </c>
    </row>
    <row r="6838" spans="1:7" ht="16.5" customHeight="1" x14ac:dyDescent="0.2">
      <c r="A6838" s="154"/>
      <c r="B6838" s="215"/>
      <c r="C6838" s="424"/>
      <c r="D6838" s="429"/>
      <c r="E6838" s="467"/>
      <c r="F6838" s="430"/>
      <c r="G6838" s="420">
        <f>ROUND(D6838*F6838,2)</f>
        <v>0</v>
      </c>
    </row>
    <row r="6839" spans="1:7" ht="16.5" customHeight="1" x14ac:dyDescent="0.2">
      <c r="A6839" s="154"/>
      <c r="B6839" s="215"/>
      <c r="C6839" s="424"/>
      <c r="D6839" s="429"/>
      <c r="E6839" s="467"/>
      <c r="F6839" s="430"/>
      <c r="G6839" s="420">
        <f>ROUND(D6839*F6839,2)</f>
        <v>0</v>
      </c>
    </row>
    <row r="6840" spans="1:7" ht="16.5" customHeight="1" x14ac:dyDescent="0.2">
      <c r="A6840" s="154"/>
      <c r="B6840" s="215"/>
      <c r="C6840" s="424"/>
      <c r="D6840" s="429"/>
      <c r="E6840" s="467"/>
      <c r="F6840" s="430"/>
      <c r="G6840" s="420">
        <f>ROUND(D6840*F6840,2)</f>
        <v>0</v>
      </c>
    </row>
    <row r="6841" spans="1:7" ht="16.5" customHeight="1" x14ac:dyDescent="0.2">
      <c r="A6841" s="154"/>
      <c r="B6841" s="215"/>
      <c r="C6841" s="424"/>
      <c r="D6841" s="429"/>
      <c r="E6841" s="467"/>
      <c r="F6841" s="430"/>
      <c r="G6841" s="420">
        <f t="shared" ref="G6841:G6846" si="728">ROUND(D6841*F6841,2)</f>
        <v>0</v>
      </c>
    </row>
    <row r="6842" spans="1:7" ht="16.5" customHeight="1" x14ac:dyDescent="0.2">
      <c r="A6842" s="154"/>
      <c r="B6842" s="215"/>
      <c r="C6842" s="424"/>
      <c r="D6842" s="429"/>
      <c r="E6842" s="467"/>
      <c r="F6842" s="430"/>
      <c r="G6842" s="420">
        <f t="shared" si="728"/>
        <v>0</v>
      </c>
    </row>
    <row r="6843" spans="1:7" ht="16.5" customHeight="1" x14ac:dyDescent="0.2">
      <c r="A6843" s="154"/>
      <c r="B6843" s="215"/>
      <c r="C6843" s="424"/>
      <c r="D6843" s="429"/>
      <c r="E6843" s="467"/>
      <c r="F6843" s="430"/>
      <c r="G6843" s="420">
        <f t="shared" si="728"/>
        <v>0</v>
      </c>
    </row>
    <row r="6844" spans="1:7" ht="16.5" customHeight="1" x14ac:dyDescent="0.2">
      <c r="A6844" s="154"/>
      <c r="B6844" s="215"/>
      <c r="C6844" s="424"/>
      <c r="D6844" s="429"/>
      <c r="E6844" s="467"/>
      <c r="F6844" s="430"/>
      <c r="G6844" s="420">
        <f t="shared" si="728"/>
        <v>0</v>
      </c>
    </row>
    <row r="6845" spans="1:7" ht="16.5" customHeight="1" x14ac:dyDescent="0.2">
      <c r="A6845" s="154"/>
      <c r="B6845" s="215"/>
      <c r="C6845" s="424"/>
      <c r="D6845" s="429"/>
      <c r="E6845" s="467"/>
      <c r="F6845" s="430"/>
      <c r="G6845" s="420">
        <f t="shared" si="728"/>
        <v>0</v>
      </c>
    </row>
    <row r="6846" spans="1:7" ht="16.5" customHeight="1" x14ac:dyDescent="0.2">
      <c r="A6846" s="154"/>
      <c r="B6846" s="215"/>
      <c r="C6846" s="424"/>
      <c r="D6846" s="429"/>
      <c r="E6846" s="467"/>
      <c r="F6846" s="430"/>
      <c r="G6846" s="420">
        <f t="shared" si="728"/>
        <v>0</v>
      </c>
    </row>
    <row r="6847" spans="1:7" ht="16.5" customHeight="1" thickBot="1" x14ac:dyDescent="0.25">
      <c r="A6847" s="154"/>
      <c r="B6847" s="215"/>
      <c r="C6847" s="160"/>
      <c r="E6847" s="222"/>
      <c r="F6847" s="155"/>
      <c r="G6847" s="161"/>
    </row>
    <row r="6848" spans="1:7" ht="16.5" customHeight="1" thickBot="1" x14ac:dyDescent="0.25">
      <c r="A6848" s="154"/>
      <c r="C6848" s="421" t="s">
        <v>1700</v>
      </c>
      <c r="E6848" s="222">
        <f>SUMPRODUCT(D6837:D6846,E6837:E6846)</f>
        <v>0</v>
      </c>
      <c r="F6848" s="155" t="s">
        <v>1701</v>
      </c>
      <c r="G6848" s="422">
        <f>SUM(G6837:G6846)</f>
        <v>0</v>
      </c>
    </row>
    <row r="6849" spans="1:7" ht="16.5" customHeight="1" x14ac:dyDescent="0.2">
      <c r="A6849" s="154"/>
      <c r="B6849" s="215"/>
      <c r="C6849" s="421"/>
      <c r="D6849" s="222"/>
      <c r="E6849" s="157"/>
      <c r="F6849" s="155"/>
      <c r="G6849" s="224"/>
    </row>
    <row r="6850" spans="1:7" ht="16.5" customHeight="1" x14ac:dyDescent="0.2">
      <c r="A6850" s="154"/>
      <c r="B6850" s="215"/>
      <c r="C6850" s="155" t="s">
        <v>1702</v>
      </c>
      <c r="D6850" s="425"/>
      <c r="E6850" s="559" t="str">
        <f>CONCATENATE(G6832,"/día")</f>
        <v>0/día</v>
      </c>
      <c r="F6850" s="155"/>
      <c r="G6850" s="161"/>
    </row>
    <row r="6851" spans="1:7" ht="16.5" customHeight="1" x14ac:dyDescent="0.2">
      <c r="A6851" s="154"/>
      <c r="B6851" s="215"/>
      <c r="C6851" s="160"/>
      <c r="D6851" s="156"/>
      <c r="E6851" s="157"/>
      <c r="F6851" s="155"/>
      <c r="G6851" s="161"/>
    </row>
    <row r="6852" spans="1:7" ht="16.5" customHeight="1" x14ac:dyDescent="0.2">
      <c r="A6852" s="603" t="s">
        <v>681</v>
      </c>
      <c r="B6852" s="604"/>
      <c r="C6852" s="605" t="s">
        <v>0</v>
      </c>
      <c r="D6852" s="607" t="s">
        <v>1703</v>
      </c>
      <c r="E6852" s="607" t="s">
        <v>1715</v>
      </c>
      <c r="F6852" s="609" t="s">
        <v>1054</v>
      </c>
      <c r="G6852" s="611" t="s">
        <v>34</v>
      </c>
    </row>
    <row r="6853" spans="1:7" ht="16.5" customHeight="1" x14ac:dyDescent="0.2">
      <c r="A6853" s="163" t="s">
        <v>682</v>
      </c>
      <c r="B6853" s="164" t="s">
        <v>683</v>
      </c>
      <c r="C6853" s="606"/>
      <c r="D6853" s="608"/>
      <c r="E6853" s="608"/>
      <c r="F6853" s="610"/>
      <c r="G6853" s="612"/>
    </row>
    <row r="6854" spans="1:7" ht="16.5" customHeight="1" x14ac:dyDescent="0.2">
      <c r="A6854" s="165"/>
      <c r="B6854" s="160"/>
      <c r="C6854" s="167" t="s">
        <v>1704</v>
      </c>
      <c r="D6854" s="157"/>
      <c r="E6854" s="157"/>
      <c r="F6854" s="160"/>
      <c r="G6854" s="168"/>
    </row>
    <row r="6855" spans="1:7" ht="16.5" customHeight="1" x14ac:dyDescent="0.2">
      <c r="A6855" s="578" t="s">
        <v>1806</v>
      </c>
      <c r="B6855" s="418" t="str">
        <f t="shared" ref="B6855:B6864" si="729">IF(A6855=0,0,VLOOKUP(A6855,Tabla_Indices,2,FALSE))</f>
        <v>Equipo - Amortización de equipo</v>
      </c>
      <c r="C6855" s="424" t="s">
        <v>1821</v>
      </c>
      <c r="D6855" s="579">
        <f>C_Amortización_Equipo</f>
        <v>0</v>
      </c>
      <c r="E6855" s="472"/>
      <c r="F6855" s="468">
        <f>IF(C6855="",0,D6850)</f>
        <v>0</v>
      </c>
      <c r="G6855" s="426">
        <f>IF(F6855=0,0,ROUND(E6855/F6855,2))</f>
        <v>0</v>
      </c>
    </row>
    <row r="6856" spans="1:7" ht="16.5" customHeight="1" x14ac:dyDescent="0.2">
      <c r="A6856" s="578" t="s">
        <v>1806</v>
      </c>
      <c r="B6856" s="418" t="str">
        <f t="shared" si="729"/>
        <v>Equipo - Amortización de equipo</v>
      </c>
      <c r="C6856" s="424" t="s">
        <v>1811</v>
      </c>
      <c r="D6856" s="579">
        <f>C_Interés_Equipo</f>
        <v>0</v>
      </c>
      <c r="E6856" s="472"/>
      <c r="F6856" s="468">
        <f>IF(C6856="",0,D6850)</f>
        <v>0</v>
      </c>
      <c r="G6856" s="426">
        <f t="shared" ref="G6856:G6864" si="730">IF(F6856=0,0,ROUND(E6856/F6856,2))</f>
        <v>0</v>
      </c>
    </row>
    <row r="6857" spans="1:7" ht="16.5" customHeight="1" x14ac:dyDescent="0.2">
      <c r="A6857" s="578" t="s">
        <v>1807</v>
      </c>
      <c r="B6857" s="418" t="str">
        <f t="shared" si="729"/>
        <v xml:space="preserve">Accesorios y repuestos para máquinas de uso especial                 </v>
      </c>
      <c r="C6857" s="428" t="s">
        <v>1721</v>
      </c>
      <c r="D6857" s="579">
        <f>C_Reparaciones_Repuestos_Equipos</f>
        <v>0</v>
      </c>
      <c r="E6857" s="472"/>
      <c r="F6857" s="468">
        <f>IF(C6857="",0,D6850)</f>
        <v>0</v>
      </c>
      <c r="G6857" s="426">
        <f t="shared" si="730"/>
        <v>0</v>
      </c>
    </row>
    <row r="6858" spans="1:7" ht="16.5" customHeight="1" x14ac:dyDescent="0.2">
      <c r="A6858" s="578" t="s">
        <v>1809</v>
      </c>
      <c r="B6858" s="418" t="str">
        <f t="shared" si="729"/>
        <v xml:space="preserve">Gas oil                                                                </v>
      </c>
      <c r="C6858" s="428" t="s">
        <v>982</v>
      </c>
      <c r="D6858" s="579">
        <f>C_Combustible_Equipos</f>
        <v>0</v>
      </c>
      <c r="E6858" s="472"/>
      <c r="F6858" s="468">
        <f>IF(C6858="",0,D6850)</f>
        <v>0</v>
      </c>
      <c r="G6858" s="426">
        <f t="shared" si="730"/>
        <v>0</v>
      </c>
    </row>
    <row r="6859" spans="1:7" ht="16.5" customHeight="1" x14ac:dyDescent="0.2">
      <c r="A6859" s="578" t="s">
        <v>1810</v>
      </c>
      <c r="B6859" s="418" t="str">
        <f t="shared" si="729"/>
        <v xml:space="preserve">Aceites lubricantes                                                    </v>
      </c>
      <c r="C6859" s="428" t="s">
        <v>1808</v>
      </c>
      <c r="D6859" s="579">
        <f>C_Lubricantes_Equipos</f>
        <v>0</v>
      </c>
      <c r="E6859" s="472"/>
      <c r="F6859" s="468">
        <f>IF(C6859="",0,D6850)</f>
        <v>0</v>
      </c>
      <c r="G6859" s="426">
        <f t="shared" si="730"/>
        <v>0</v>
      </c>
    </row>
    <row r="6860" spans="1:7" ht="16.5" customHeight="1" x14ac:dyDescent="0.2">
      <c r="A6860" s="578"/>
      <c r="B6860" s="418">
        <f t="shared" si="729"/>
        <v>0</v>
      </c>
      <c r="C6860" s="428"/>
      <c r="D6860" s="471"/>
      <c r="E6860" s="430"/>
      <c r="F6860" s="468">
        <f>IF(C6860="",0,D6850)</f>
        <v>0</v>
      </c>
      <c r="G6860" s="426">
        <f t="shared" si="730"/>
        <v>0</v>
      </c>
    </row>
    <row r="6861" spans="1:7" ht="16.5" customHeight="1" x14ac:dyDescent="0.2">
      <c r="A6861" s="578"/>
      <c r="B6861" s="418">
        <f t="shared" si="729"/>
        <v>0</v>
      </c>
      <c r="C6861" s="428"/>
      <c r="D6861" s="425"/>
      <c r="E6861" s="471"/>
      <c r="F6861" s="468">
        <f>IF(C6861="",0,D6850)</f>
        <v>0</v>
      </c>
      <c r="G6861" s="426">
        <f t="shared" si="730"/>
        <v>0</v>
      </c>
    </row>
    <row r="6862" spans="1:7" ht="16.5" customHeight="1" x14ac:dyDescent="0.2">
      <c r="A6862" s="578"/>
      <c r="B6862" s="418">
        <f t="shared" si="729"/>
        <v>0</v>
      </c>
      <c r="C6862" s="428"/>
      <c r="D6862" s="425"/>
      <c r="E6862" s="471"/>
      <c r="F6862" s="468">
        <f>IF(C6862="",0,D6850)</f>
        <v>0</v>
      </c>
      <c r="G6862" s="426">
        <f t="shared" si="730"/>
        <v>0</v>
      </c>
    </row>
    <row r="6863" spans="1:7" ht="16.5" customHeight="1" x14ac:dyDescent="0.2">
      <c r="A6863" s="578"/>
      <c r="B6863" s="418">
        <f t="shared" si="729"/>
        <v>0</v>
      </c>
      <c r="C6863" s="428"/>
      <c r="D6863" s="425"/>
      <c r="E6863" s="429"/>
      <c r="F6863" s="468">
        <f>IF(C6863="",0,D6850)</f>
        <v>0</v>
      </c>
      <c r="G6863" s="426">
        <f t="shared" si="730"/>
        <v>0</v>
      </c>
    </row>
    <row r="6864" spans="1:7" ht="16.5" customHeight="1" x14ac:dyDescent="0.2">
      <c r="A6864" s="578"/>
      <c r="B6864" s="418">
        <f t="shared" si="729"/>
        <v>0</v>
      </c>
      <c r="C6864" s="424"/>
      <c r="D6864" s="425"/>
      <c r="E6864" s="429"/>
      <c r="F6864" s="468">
        <f>IF(C6864="",0,D6850)</f>
        <v>0</v>
      </c>
      <c r="G6864" s="426">
        <f t="shared" si="730"/>
        <v>0</v>
      </c>
    </row>
    <row r="6865" spans="1:7" ht="16.5" customHeight="1" x14ac:dyDescent="0.2">
      <c r="A6865" s="169"/>
      <c r="B6865" s="156"/>
      <c r="C6865" s="160"/>
      <c r="D6865" s="156"/>
      <c r="E6865" s="157"/>
      <c r="F6865" s="166" t="s">
        <v>35</v>
      </c>
      <c r="G6865" s="431">
        <f>SUBTOTAL(9,G6855:G6864)</f>
        <v>0</v>
      </c>
    </row>
    <row r="6866" spans="1:7" ht="16.5" customHeight="1" x14ac:dyDescent="0.2">
      <c r="A6866" s="165"/>
      <c r="B6866" s="160"/>
      <c r="C6866" s="167" t="s">
        <v>821</v>
      </c>
      <c r="D6866" s="156"/>
      <c r="E6866" s="157"/>
      <c r="F6866" s="158"/>
      <c r="G6866" s="168"/>
    </row>
    <row r="6867" spans="1:7" ht="16.5" customHeight="1" x14ac:dyDescent="0.2">
      <c r="A6867" s="603" t="s">
        <v>681</v>
      </c>
      <c r="B6867" s="604"/>
      <c r="C6867" s="605" t="s">
        <v>0</v>
      </c>
      <c r="D6867" s="607" t="s">
        <v>32</v>
      </c>
      <c r="E6867" s="607" t="s">
        <v>1715</v>
      </c>
      <c r="F6867" s="609" t="s">
        <v>1054</v>
      </c>
      <c r="G6867" s="611" t="s">
        <v>34</v>
      </c>
    </row>
    <row r="6868" spans="1:7" ht="16.5" customHeight="1" x14ac:dyDescent="0.2">
      <c r="A6868" s="163" t="s">
        <v>682</v>
      </c>
      <c r="B6868" s="164" t="s">
        <v>683</v>
      </c>
      <c r="C6868" s="606"/>
      <c r="D6868" s="608"/>
      <c r="E6868" s="608"/>
      <c r="F6868" s="610"/>
      <c r="G6868" s="612"/>
    </row>
    <row r="6869" spans="1:7" ht="16.5" customHeight="1" x14ac:dyDescent="0.2">
      <c r="A6869" s="423" t="s">
        <v>1822</v>
      </c>
      <c r="B6869" s="418" t="str">
        <f t="shared" ref="B6869:B6875" si="731">IF(A6869=0,0,VLOOKUP(A6869,Tabla_Indices,2,FALSE))</f>
        <v>Oficial Especializado</v>
      </c>
      <c r="C6869" s="427" t="s">
        <v>1723</v>
      </c>
      <c r="D6869" s="425"/>
      <c r="E6869" s="429"/>
      <c r="F6869" s="419">
        <f>D6850</f>
        <v>0</v>
      </c>
      <c r="G6869" s="432">
        <f>IF(F6869=0,0,ROUND(D6869*E6869/F6869,2))</f>
        <v>0</v>
      </c>
    </row>
    <row r="6870" spans="1:7" ht="16.5" customHeight="1" x14ac:dyDescent="0.2">
      <c r="A6870" s="423" t="s">
        <v>1823</v>
      </c>
      <c r="B6870" s="418" t="str">
        <f t="shared" si="731"/>
        <v xml:space="preserve">Oficial </v>
      </c>
      <c r="C6870" s="424" t="s">
        <v>1724</v>
      </c>
      <c r="D6870" s="425"/>
      <c r="E6870" s="429"/>
      <c r="F6870" s="419">
        <f>D6850</f>
        <v>0</v>
      </c>
      <c r="G6870" s="432">
        <f t="shared" ref="G6870:G6875" si="732">IF(F6870=0,0,ROUND(D6870*E6870/F6870,2))</f>
        <v>0</v>
      </c>
    </row>
    <row r="6871" spans="1:7" ht="16.5" customHeight="1" x14ac:dyDescent="0.2">
      <c r="A6871" s="423" t="s">
        <v>1824</v>
      </c>
      <c r="B6871" s="418" t="str">
        <f t="shared" si="731"/>
        <v>Ayudante</v>
      </c>
      <c r="C6871" s="424" t="s">
        <v>1725</v>
      </c>
      <c r="D6871" s="425"/>
      <c r="E6871" s="429"/>
      <c r="F6871" s="419">
        <f>D6850</f>
        <v>0</v>
      </c>
      <c r="G6871" s="432">
        <f t="shared" si="732"/>
        <v>0</v>
      </c>
    </row>
    <row r="6872" spans="1:7" ht="16.5" customHeight="1" x14ac:dyDescent="0.2">
      <c r="A6872" s="423" t="s">
        <v>1824</v>
      </c>
      <c r="B6872" s="418" t="str">
        <f t="shared" si="731"/>
        <v>Ayudante</v>
      </c>
      <c r="C6872" s="424" t="s">
        <v>825</v>
      </c>
      <c r="D6872" s="425"/>
      <c r="E6872" s="429"/>
      <c r="F6872" s="419">
        <f>D6850</f>
        <v>0</v>
      </c>
      <c r="G6872" s="432">
        <f t="shared" si="732"/>
        <v>0</v>
      </c>
    </row>
    <row r="6873" spans="1:7" ht="16.5" customHeight="1" x14ac:dyDescent="0.2">
      <c r="A6873" s="423"/>
      <c r="B6873" s="418">
        <f t="shared" si="731"/>
        <v>0</v>
      </c>
      <c r="C6873" s="424"/>
      <c r="D6873" s="425"/>
      <c r="E6873" s="429"/>
      <c r="F6873" s="419"/>
      <c r="G6873" s="432">
        <f t="shared" si="732"/>
        <v>0</v>
      </c>
    </row>
    <row r="6874" spans="1:7" ht="16.5" customHeight="1" x14ac:dyDescent="0.2">
      <c r="A6874" s="423" t="s">
        <v>1825</v>
      </c>
      <c r="B6874" s="418" t="str">
        <f t="shared" si="731"/>
        <v>Sereno</v>
      </c>
      <c r="C6874" s="424" t="s">
        <v>1726</v>
      </c>
      <c r="D6874" s="433"/>
      <c r="E6874" s="571"/>
      <c r="F6874" s="419">
        <f>D6850</f>
        <v>0</v>
      </c>
      <c r="G6874" s="432">
        <f t="shared" si="732"/>
        <v>0</v>
      </c>
    </row>
    <row r="6875" spans="1:7" ht="16.5" customHeight="1" x14ac:dyDescent="0.2">
      <c r="A6875" s="423"/>
      <c r="B6875" s="418">
        <f t="shared" si="731"/>
        <v>0</v>
      </c>
      <c r="C6875" s="418"/>
      <c r="D6875" s="469"/>
      <c r="E6875" s="419"/>
      <c r="F6875" s="419">
        <f>D6850</f>
        <v>0</v>
      </c>
      <c r="G6875" s="432">
        <f t="shared" si="732"/>
        <v>0</v>
      </c>
    </row>
    <row r="6876" spans="1:7" ht="16.5" customHeight="1" x14ac:dyDescent="0.2">
      <c r="A6876" s="169"/>
      <c r="B6876" s="156"/>
      <c r="C6876" s="160"/>
      <c r="D6876" s="156"/>
      <c r="E6876" s="157"/>
      <c r="F6876" s="166" t="s">
        <v>36</v>
      </c>
      <c r="G6876" s="434">
        <f>SUBTOTAL(9,G6869:G6875)</f>
        <v>0</v>
      </c>
    </row>
    <row r="6877" spans="1:7" ht="16.5" customHeight="1" x14ac:dyDescent="0.2">
      <c r="A6877" s="165"/>
      <c r="B6877" s="160"/>
      <c r="C6877" s="167" t="s">
        <v>1705</v>
      </c>
      <c r="D6877" s="156"/>
      <c r="E6877" s="157"/>
      <c r="F6877" s="158"/>
      <c r="G6877" s="168"/>
    </row>
    <row r="6878" spans="1:7" ht="16.5" customHeight="1" x14ac:dyDescent="0.2">
      <c r="A6878" s="603" t="s">
        <v>681</v>
      </c>
      <c r="B6878" s="604"/>
      <c r="C6878" s="605" t="s">
        <v>0</v>
      </c>
      <c r="D6878" s="605" t="s">
        <v>31</v>
      </c>
      <c r="E6878" s="607" t="s">
        <v>32</v>
      </c>
      <c r="F6878" s="609" t="s">
        <v>33</v>
      </c>
      <c r="G6878" s="611" t="s">
        <v>34</v>
      </c>
    </row>
    <row r="6879" spans="1:7" ht="16.5" customHeight="1" x14ac:dyDescent="0.2">
      <c r="A6879" s="163" t="s">
        <v>682</v>
      </c>
      <c r="B6879" s="164" t="s">
        <v>683</v>
      </c>
      <c r="C6879" s="606"/>
      <c r="D6879" s="606"/>
      <c r="E6879" s="608"/>
      <c r="F6879" s="610"/>
      <c r="G6879" s="612"/>
    </row>
    <row r="6880" spans="1:7" ht="16.5" customHeight="1" x14ac:dyDescent="0.2">
      <c r="A6880" s="423"/>
      <c r="B6880" s="418">
        <f t="shared" ref="B6880:B6890" si="733">IF(A6880=0,0,VLOOKUP(A6880,Tabla_Indices,2,FALSE))</f>
        <v>0</v>
      </c>
      <c r="C6880" s="424"/>
      <c r="D6880" s="425"/>
      <c r="E6880" s="429"/>
      <c r="F6880" s="430"/>
      <c r="G6880" s="432">
        <f>ROUND(E6880*F6880,2)</f>
        <v>0</v>
      </c>
    </row>
    <row r="6881" spans="1:7" ht="16.5" customHeight="1" x14ac:dyDescent="0.2">
      <c r="A6881" s="423"/>
      <c r="B6881" s="418">
        <f t="shared" si="733"/>
        <v>0</v>
      </c>
      <c r="C6881" s="424"/>
      <c r="D6881" s="425"/>
      <c r="E6881" s="429"/>
      <c r="F6881" s="430"/>
      <c r="G6881" s="432">
        <f t="shared" ref="G6881:G6890" si="734">ROUND(E6881*F6881,2)</f>
        <v>0</v>
      </c>
    </row>
    <row r="6882" spans="1:7" ht="16.5" customHeight="1" x14ac:dyDescent="0.2">
      <c r="A6882" s="423"/>
      <c r="B6882" s="418">
        <f t="shared" si="733"/>
        <v>0</v>
      </c>
      <c r="C6882" s="424"/>
      <c r="D6882" s="425"/>
      <c r="E6882" s="429"/>
      <c r="F6882" s="430"/>
      <c r="G6882" s="432">
        <f t="shared" si="734"/>
        <v>0</v>
      </c>
    </row>
    <row r="6883" spans="1:7" ht="16.5" customHeight="1" x14ac:dyDescent="0.2">
      <c r="A6883" s="423"/>
      <c r="B6883" s="418">
        <f t="shared" si="733"/>
        <v>0</v>
      </c>
      <c r="C6883" s="424"/>
      <c r="D6883" s="425"/>
      <c r="E6883" s="429"/>
      <c r="F6883" s="430"/>
      <c r="G6883" s="432">
        <f t="shared" si="734"/>
        <v>0</v>
      </c>
    </row>
    <row r="6884" spans="1:7" ht="16.5" customHeight="1" x14ac:dyDescent="0.2">
      <c r="A6884" s="423"/>
      <c r="B6884" s="418">
        <f t="shared" si="733"/>
        <v>0</v>
      </c>
      <c r="C6884" s="424"/>
      <c r="D6884" s="425"/>
      <c r="E6884" s="429"/>
      <c r="F6884" s="430"/>
      <c r="G6884" s="432">
        <f t="shared" si="734"/>
        <v>0</v>
      </c>
    </row>
    <row r="6885" spans="1:7" ht="16.5" customHeight="1" x14ac:dyDescent="0.2">
      <c r="A6885" s="423"/>
      <c r="B6885" s="418">
        <f t="shared" si="733"/>
        <v>0</v>
      </c>
      <c r="C6885" s="424"/>
      <c r="D6885" s="425"/>
      <c r="E6885" s="435"/>
      <c r="F6885" s="430"/>
      <c r="G6885" s="432">
        <f t="shared" si="734"/>
        <v>0</v>
      </c>
    </row>
    <row r="6886" spans="1:7" ht="16.5" customHeight="1" x14ac:dyDescent="0.2">
      <c r="A6886" s="423"/>
      <c r="B6886" s="418">
        <f t="shared" si="733"/>
        <v>0</v>
      </c>
      <c r="C6886" s="424"/>
      <c r="D6886" s="425"/>
      <c r="E6886" s="429"/>
      <c r="F6886" s="430"/>
      <c r="G6886" s="432">
        <f t="shared" si="734"/>
        <v>0</v>
      </c>
    </row>
    <row r="6887" spans="1:7" ht="16.5" customHeight="1" x14ac:dyDescent="0.2">
      <c r="A6887" s="423"/>
      <c r="B6887" s="418">
        <f t="shared" si="733"/>
        <v>0</v>
      </c>
      <c r="C6887" s="424"/>
      <c r="D6887" s="425"/>
      <c r="E6887" s="429"/>
      <c r="F6887" s="430"/>
      <c r="G6887" s="432">
        <f t="shared" si="734"/>
        <v>0</v>
      </c>
    </row>
    <row r="6888" spans="1:7" ht="16.5" customHeight="1" x14ac:dyDescent="0.2">
      <c r="A6888" s="423"/>
      <c r="B6888" s="418">
        <f t="shared" si="733"/>
        <v>0</v>
      </c>
      <c r="C6888" s="424"/>
      <c r="D6888" s="425"/>
      <c r="E6888" s="429"/>
      <c r="F6888" s="430"/>
      <c r="G6888" s="432">
        <f t="shared" si="734"/>
        <v>0</v>
      </c>
    </row>
    <row r="6889" spans="1:7" ht="16.5" customHeight="1" x14ac:dyDescent="0.2">
      <c r="A6889" s="423"/>
      <c r="B6889" s="418">
        <f t="shared" si="733"/>
        <v>0</v>
      </c>
      <c r="C6889" s="424"/>
      <c r="D6889" s="425"/>
      <c r="E6889" s="429"/>
      <c r="F6889" s="430"/>
      <c r="G6889" s="432">
        <f t="shared" si="734"/>
        <v>0</v>
      </c>
    </row>
    <row r="6890" spans="1:7" ht="16.5" customHeight="1" x14ac:dyDescent="0.2">
      <c r="A6890" s="423"/>
      <c r="B6890" s="418">
        <f t="shared" si="733"/>
        <v>0</v>
      </c>
      <c r="C6890" s="424"/>
      <c r="D6890" s="425"/>
      <c r="E6890" s="429"/>
      <c r="F6890" s="430"/>
      <c r="G6890" s="432">
        <f t="shared" si="734"/>
        <v>0</v>
      </c>
    </row>
    <row r="6891" spans="1:7" ht="16.5" customHeight="1" x14ac:dyDescent="0.2">
      <c r="A6891" s="165"/>
      <c r="B6891" s="160"/>
      <c r="C6891" s="160"/>
      <c r="D6891" s="156"/>
      <c r="E6891" s="157"/>
      <c r="F6891" s="166" t="s">
        <v>37</v>
      </c>
      <c r="G6891" s="436">
        <f>SUBTOTAL(9,G6880:G6890)</f>
        <v>0</v>
      </c>
    </row>
    <row r="6892" spans="1:7" ht="16.5" customHeight="1" x14ac:dyDescent="0.2">
      <c r="A6892" s="165"/>
      <c r="B6892" s="160"/>
      <c r="C6892" s="167" t="s">
        <v>1706</v>
      </c>
      <c r="D6892" s="156"/>
      <c r="E6892" s="157"/>
      <c r="F6892" s="158"/>
      <c r="G6892" s="168"/>
    </row>
    <row r="6893" spans="1:7" ht="16.5" customHeight="1" x14ac:dyDescent="0.2">
      <c r="A6893" s="603" t="s">
        <v>681</v>
      </c>
      <c r="B6893" s="604"/>
      <c r="C6893" s="605" t="s">
        <v>0</v>
      </c>
      <c r="D6893" s="605" t="s">
        <v>31</v>
      </c>
      <c r="E6893" s="607" t="s">
        <v>32</v>
      </c>
      <c r="F6893" s="609" t="s">
        <v>33</v>
      </c>
      <c r="G6893" s="611" t="s">
        <v>34</v>
      </c>
    </row>
    <row r="6894" spans="1:7" ht="16.5" customHeight="1" x14ac:dyDescent="0.2">
      <c r="A6894" s="163" t="s">
        <v>682</v>
      </c>
      <c r="B6894" s="164" t="s">
        <v>683</v>
      </c>
      <c r="C6894" s="606"/>
      <c r="D6894" s="606"/>
      <c r="E6894" s="608"/>
      <c r="F6894" s="610"/>
      <c r="G6894" s="612"/>
    </row>
    <row r="6895" spans="1:7" ht="16.5" customHeight="1" x14ac:dyDescent="0.2">
      <c r="A6895" s="423"/>
      <c r="B6895" s="418">
        <f>IF(A6895=0,0,VLOOKUP(A6895,Tabla_Indices,2,FALSE))</f>
        <v>0</v>
      </c>
      <c r="C6895" s="424"/>
      <c r="D6895" s="425"/>
      <c r="E6895" s="429"/>
      <c r="F6895" s="430"/>
      <c r="G6895" s="432">
        <f>ROUND(E6895*F6895,2)</f>
        <v>0</v>
      </c>
    </row>
    <row r="6896" spans="1:7" ht="16.5" customHeight="1" x14ac:dyDescent="0.2">
      <c r="A6896" s="423"/>
      <c r="B6896" s="418">
        <f>IF(A6896=0,0,VLOOKUP(A6896,Tabla_Indices,2,FALSE))</f>
        <v>0</v>
      </c>
      <c r="C6896" s="424"/>
      <c r="D6896" s="425"/>
      <c r="E6896" s="435"/>
      <c r="F6896" s="430"/>
      <c r="G6896" s="432">
        <f t="shared" ref="G6896" si="735">ROUND(E6896*F6896,2)</f>
        <v>0</v>
      </c>
    </row>
    <row r="6897" spans="1:7" ht="16.5" customHeight="1" x14ac:dyDescent="0.2">
      <c r="A6897" s="165"/>
      <c r="B6897" s="160"/>
      <c r="C6897" s="160"/>
      <c r="D6897" s="156"/>
      <c r="E6897" s="157"/>
      <c r="F6897" s="166" t="s">
        <v>1707</v>
      </c>
      <c r="G6897" s="436">
        <f>SUBTOTAL(9,G6895:G6896)</f>
        <v>0</v>
      </c>
    </row>
    <row r="6898" spans="1:7" ht="16.5" customHeight="1" thickBot="1" x14ac:dyDescent="0.25">
      <c r="A6898" s="170"/>
      <c r="B6898" s="171"/>
      <c r="C6898" s="172"/>
      <c r="D6898" s="171"/>
      <c r="E6898" s="173"/>
      <c r="F6898" s="174"/>
      <c r="G6898" s="175"/>
    </row>
    <row r="6899" spans="1:7" ht="16.5" customHeight="1" thickBot="1" x14ac:dyDescent="0.25">
      <c r="A6899" s="202">
        <f>B6832</f>
        <v>92</v>
      </c>
      <c r="B6899" s="201">
        <f>C6832</f>
        <v>0</v>
      </c>
      <c r="C6899" s="225"/>
      <c r="D6899" s="225" t="s">
        <v>38</v>
      </c>
      <c r="E6899" s="226"/>
      <c r="F6899" s="437" t="str">
        <f>CONCATENATE("$/",G6832)</f>
        <v>$/0</v>
      </c>
      <c r="G6899" s="438">
        <f>SUBTOTAL(9,G6855:G6898)</f>
        <v>0</v>
      </c>
    </row>
    <row r="6900" spans="1:7" ht="16.5" customHeight="1" thickTop="1" thickBot="1" x14ac:dyDescent="0.25"/>
    <row r="6901" spans="1:7" ht="16.5" customHeight="1" thickTop="1" x14ac:dyDescent="0.2">
      <c r="A6901" s="613" t="s">
        <v>40</v>
      </c>
      <c r="B6901" s="614"/>
      <c r="C6901" s="614"/>
      <c r="D6901" s="614"/>
      <c r="E6901" s="614"/>
      <c r="F6901" s="614"/>
      <c r="G6901" s="615"/>
    </row>
    <row r="6902" spans="1:7" ht="16.5" customHeight="1" x14ac:dyDescent="0.2">
      <c r="A6902" s="146" t="s">
        <v>819</v>
      </c>
      <c r="B6902" s="147" t="str">
        <f>Comitente</f>
        <v>DIRECCIÓN PROVINCIAL DE VIALIDAD</v>
      </c>
      <c r="C6902" s="148"/>
      <c r="D6902" s="223"/>
      <c r="E6902" s="223"/>
      <c r="F6902" s="150"/>
      <c r="G6902" s="151"/>
    </row>
    <row r="6903" spans="1:7" ht="16.5" customHeight="1" x14ac:dyDescent="0.2">
      <c r="A6903" s="146" t="s">
        <v>820</v>
      </c>
      <c r="B6903" s="147">
        <f>Contratista</f>
        <v>0</v>
      </c>
      <c r="C6903" s="152"/>
      <c r="D6903" s="152"/>
      <c r="E6903" s="152"/>
      <c r="F6903" s="147"/>
      <c r="G6903" s="153"/>
    </row>
    <row r="6904" spans="1:7" ht="16.5" customHeight="1" x14ac:dyDescent="0.2">
      <c r="A6904" s="146" t="s">
        <v>28</v>
      </c>
      <c r="B6904" s="147">
        <f>Obra</f>
        <v>0</v>
      </c>
      <c r="C6904" s="152"/>
      <c r="D6904" s="152"/>
      <c r="E6904" s="152"/>
      <c r="F6904" s="147" t="s">
        <v>41</v>
      </c>
      <c r="G6904" s="153">
        <f>Fecha_Base</f>
        <v>0</v>
      </c>
    </row>
    <row r="6905" spans="1:7" ht="16.5" customHeight="1" x14ac:dyDescent="0.2">
      <c r="A6905" s="154" t="s">
        <v>818</v>
      </c>
      <c r="B6905" s="155">
        <f>Ubicación</f>
        <v>0</v>
      </c>
      <c r="C6905" s="155"/>
      <c r="D6905" s="156"/>
      <c r="E6905" s="157"/>
      <c r="F6905" s="158"/>
      <c r="G6905" s="159"/>
    </row>
    <row r="6906" spans="1:7" ht="16.5" customHeight="1" x14ac:dyDescent="0.2">
      <c r="A6906" s="154" t="s">
        <v>42</v>
      </c>
      <c r="B6906" s="470"/>
      <c r="C6906" s="160" t="str">
        <f>IF(B6906="","",VLOOKUP(B6906,Tabla_CyP,2,FALSE))</f>
        <v/>
      </c>
      <c r="E6906" s="157"/>
      <c r="F6906" s="158"/>
      <c r="G6906" s="159"/>
    </row>
    <row r="6907" spans="1:7" ht="16.5" customHeight="1" x14ac:dyDescent="0.2">
      <c r="A6907" s="154" t="s">
        <v>29</v>
      </c>
      <c r="B6907" s="570">
        <v>93</v>
      </c>
      <c r="C6907" s="160">
        <f>IF(B6907=0,"",VLOOKUP(B6907,Tabla_CyP,2,FALSE))</f>
        <v>0</v>
      </c>
      <c r="D6907" s="156"/>
      <c r="E6907" s="157"/>
      <c r="F6907" s="155" t="s">
        <v>30</v>
      </c>
      <c r="G6907" s="161">
        <f>IF(B6907=0,"",VLOOKUP(B6907,Tabla_CyP,4,FALSE))</f>
        <v>0</v>
      </c>
    </row>
    <row r="6908" spans="1:7" ht="16.5" customHeight="1" x14ac:dyDescent="0.2">
      <c r="A6908" s="154"/>
      <c r="B6908" s="155"/>
      <c r="C6908" s="160"/>
      <c r="D6908" s="156"/>
      <c r="E6908" s="157"/>
      <c r="F6908" s="160"/>
      <c r="G6908" s="162"/>
    </row>
    <row r="6909" spans="1:7" ht="16.5" customHeight="1" x14ac:dyDescent="0.2">
      <c r="A6909" s="412"/>
      <c r="B6909" s="149"/>
      <c r="C6909" s="413" t="s">
        <v>1695</v>
      </c>
      <c r="D6909" s="149"/>
      <c r="E6909" s="149"/>
      <c r="F6909" s="149"/>
      <c r="G6909" s="414"/>
    </row>
    <row r="6910" spans="1:7" ht="16.5" customHeight="1" x14ac:dyDescent="0.2">
      <c r="A6910" s="154"/>
      <c r="B6910" s="215"/>
      <c r="C6910" s="160"/>
      <c r="D6910" s="156"/>
      <c r="E6910" s="157"/>
      <c r="F6910" s="155"/>
      <c r="G6910" s="161"/>
    </row>
    <row r="6911" spans="1:7" ht="16.5" customHeight="1" x14ac:dyDescent="0.2">
      <c r="A6911" s="154"/>
      <c r="B6911" s="215"/>
      <c r="C6911" s="415" t="s">
        <v>1696</v>
      </c>
      <c r="D6911" s="416" t="s">
        <v>32</v>
      </c>
      <c r="E6911" s="416" t="s">
        <v>1697</v>
      </c>
      <c r="F6911" s="416" t="s">
        <v>1698</v>
      </c>
      <c r="G6911" s="417" t="s">
        <v>1699</v>
      </c>
    </row>
    <row r="6912" spans="1:7" ht="16.5" customHeight="1" x14ac:dyDescent="0.2">
      <c r="A6912" s="154"/>
      <c r="B6912" s="215"/>
      <c r="C6912" s="424"/>
      <c r="D6912" s="429"/>
      <c r="E6912" s="467"/>
      <c r="F6912" s="430"/>
      <c r="G6912" s="420">
        <f>ROUND(D6912*F6912,2)</f>
        <v>0</v>
      </c>
    </row>
    <row r="6913" spans="1:7" ht="16.5" customHeight="1" x14ac:dyDescent="0.2">
      <c r="A6913" s="154"/>
      <c r="B6913" s="215"/>
      <c r="C6913" s="424"/>
      <c r="D6913" s="429"/>
      <c r="E6913" s="467"/>
      <c r="F6913" s="430"/>
      <c r="G6913" s="420">
        <f>ROUND(D6913*F6913,2)</f>
        <v>0</v>
      </c>
    </row>
    <row r="6914" spans="1:7" ht="16.5" customHeight="1" x14ac:dyDescent="0.2">
      <c r="A6914" s="154"/>
      <c r="B6914" s="215"/>
      <c r="C6914" s="424"/>
      <c r="D6914" s="429"/>
      <c r="E6914" s="467"/>
      <c r="F6914" s="430"/>
      <c r="G6914" s="420">
        <f>ROUND(D6914*F6914,2)</f>
        <v>0</v>
      </c>
    </row>
    <row r="6915" spans="1:7" ht="16.5" customHeight="1" x14ac:dyDescent="0.2">
      <c r="A6915" s="154"/>
      <c r="B6915" s="215"/>
      <c r="C6915" s="424"/>
      <c r="D6915" s="429"/>
      <c r="E6915" s="467"/>
      <c r="F6915" s="430"/>
      <c r="G6915" s="420">
        <f>ROUND(D6915*F6915,2)</f>
        <v>0</v>
      </c>
    </row>
    <row r="6916" spans="1:7" ht="16.5" customHeight="1" x14ac:dyDescent="0.2">
      <c r="A6916" s="154"/>
      <c r="B6916" s="215"/>
      <c r="C6916" s="424"/>
      <c r="D6916" s="429"/>
      <c r="E6916" s="467"/>
      <c r="F6916" s="430"/>
      <c r="G6916" s="420">
        <f t="shared" ref="G6916:G6921" si="736">ROUND(D6916*F6916,2)</f>
        <v>0</v>
      </c>
    </row>
    <row r="6917" spans="1:7" ht="16.5" customHeight="1" x14ac:dyDescent="0.2">
      <c r="A6917" s="154"/>
      <c r="B6917" s="215"/>
      <c r="C6917" s="424"/>
      <c r="D6917" s="429"/>
      <c r="E6917" s="467"/>
      <c r="F6917" s="430"/>
      <c r="G6917" s="420">
        <f t="shared" si="736"/>
        <v>0</v>
      </c>
    </row>
    <row r="6918" spans="1:7" ht="16.5" customHeight="1" x14ac:dyDescent="0.2">
      <c r="A6918" s="154"/>
      <c r="B6918" s="215"/>
      <c r="C6918" s="424"/>
      <c r="D6918" s="429"/>
      <c r="E6918" s="467"/>
      <c r="F6918" s="430"/>
      <c r="G6918" s="420">
        <f t="shared" si="736"/>
        <v>0</v>
      </c>
    </row>
    <row r="6919" spans="1:7" ht="16.5" customHeight="1" x14ac:dyDescent="0.2">
      <c r="A6919" s="154"/>
      <c r="B6919" s="215"/>
      <c r="C6919" s="424"/>
      <c r="D6919" s="429"/>
      <c r="E6919" s="467"/>
      <c r="F6919" s="430"/>
      <c r="G6919" s="420">
        <f t="shared" si="736"/>
        <v>0</v>
      </c>
    </row>
    <row r="6920" spans="1:7" ht="16.5" customHeight="1" x14ac:dyDescent="0.2">
      <c r="A6920" s="154"/>
      <c r="B6920" s="215"/>
      <c r="C6920" s="424"/>
      <c r="D6920" s="429"/>
      <c r="E6920" s="467"/>
      <c r="F6920" s="430"/>
      <c r="G6920" s="420">
        <f t="shared" si="736"/>
        <v>0</v>
      </c>
    </row>
    <row r="6921" spans="1:7" ht="16.5" customHeight="1" x14ac:dyDescent="0.2">
      <c r="A6921" s="154"/>
      <c r="B6921" s="215"/>
      <c r="C6921" s="424"/>
      <c r="D6921" s="429"/>
      <c r="E6921" s="467"/>
      <c r="F6921" s="430"/>
      <c r="G6921" s="420">
        <f t="shared" si="736"/>
        <v>0</v>
      </c>
    </row>
    <row r="6922" spans="1:7" ht="16.5" customHeight="1" thickBot="1" x14ac:dyDescent="0.25">
      <c r="A6922" s="154"/>
      <c r="B6922" s="215"/>
      <c r="C6922" s="160"/>
      <c r="E6922" s="222"/>
      <c r="F6922" s="155"/>
      <c r="G6922" s="161"/>
    </row>
    <row r="6923" spans="1:7" ht="16.5" customHeight="1" thickBot="1" x14ac:dyDescent="0.25">
      <c r="A6923" s="154"/>
      <c r="C6923" s="421" t="s">
        <v>1700</v>
      </c>
      <c r="E6923" s="222">
        <f>SUMPRODUCT(D6912:D6921,E6912:E6921)</f>
        <v>0</v>
      </c>
      <c r="F6923" s="155" t="s">
        <v>1701</v>
      </c>
      <c r="G6923" s="422">
        <f>SUM(G6912:G6921)</f>
        <v>0</v>
      </c>
    </row>
    <row r="6924" spans="1:7" ht="16.5" customHeight="1" x14ac:dyDescent="0.2">
      <c r="A6924" s="154"/>
      <c r="B6924" s="215"/>
      <c r="C6924" s="421"/>
      <c r="D6924" s="222"/>
      <c r="E6924" s="157"/>
      <c r="F6924" s="155"/>
      <c r="G6924" s="224"/>
    </row>
    <row r="6925" spans="1:7" ht="16.5" customHeight="1" x14ac:dyDescent="0.2">
      <c r="A6925" s="154"/>
      <c r="B6925" s="215"/>
      <c r="C6925" s="155" t="s">
        <v>1702</v>
      </c>
      <c r="D6925" s="425"/>
      <c r="E6925" s="559" t="str">
        <f>CONCATENATE(G6907,"/día")</f>
        <v>0/día</v>
      </c>
      <c r="F6925" s="155"/>
      <c r="G6925" s="161"/>
    </row>
    <row r="6926" spans="1:7" ht="16.5" customHeight="1" x14ac:dyDescent="0.2">
      <c r="A6926" s="154"/>
      <c r="B6926" s="215"/>
      <c r="C6926" s="160"/>
      <c r="D6926" s="156"/>
      <c r="E6926" s="157"/>
      <c r="F6926" s="155"/>
      <c r="G6926" s="161"/>
    </row>
    <row r="6927" spans="1:7" ht="16.5" customHeight="1" x14ac:dyDescent="0.2">
      <c r="A6927" s="603" t="s">
        <v>681</v>
      </c>
      <c r="B6927" s="604"/>
      <c r="C6927" s="605" t="s">
        <v>0</v>
      </c>
      <c r="D6927" s="607" t="s">
        <v>1703</v>
      </c>
      <c r="E6927" s="607" t="s">
        <v>1715</v>
      </c>
      <c r="F6927" s="609" t="s">
        <v>1054</v>
      </c>
      <c r="G6927" s="611" t="s">
        <v>34</v>
      </c>
    </row>
    <row r="6928" spans="1:7" ht="16.5" customHeight="1" x14ac:dyDescent="0.2">
      <c r="A6928" s="163" t="s">
        <v>682</v>
      </c>
      <c r="B6928" s="164" t="s">
        <v>683</v>
      </c>
      <c r="C6928" s="606"/>
      <c r="D6928" s="608"/>
      <c r="E6928" s="608"/>
      <c r="F6928" s="610"/>
      <c r="G6928" s="612"/>
    </row>
    <row r="6929" spans="1:7" ht="16.5" customHeight="1" x14ac:dyDescent="0.2">
      <c r="A6929" s="165"/>
      <c r="B6929" s="160"/>
      <c r="C6929" s="167" t="s">
        <v>1704</v>
      </c>
      <c r="D6929" s="157"/>
      <c r="E6929" s="157"/>
      <c r="F6929" s="160"/>
      <c r="G6929" s="168"/>
    </row>
    <row r="6930" spans="1:7" ht="16.5" customHeight="1" x14ac:dyDescent="0.2">
      <c r="A6930" s="578" t="s">
        <v>1806</v>
      </c>
      <c r="B6930" s="418" t="str">
        <f t="shared" ref="B6930:B6939" si="737">IF(A6930=0,0,VLOOKUP(A6930,Tabla_Indices,2,FALSE))</f>
        <v>Equipo - Amortización de equipo</v>
      </c>
      <c r="C6930" s="424" t="s">
        <v>1821</v>
      </c>
      <c r="D6930" s="579">
        <f>C_Amortización_Equipo</f>
        <v>0</v>
      </c>
      <c r="E6930" s="472"/>
      <c r="F6930" s="468">
        <f>IF(C6930="",0,D6925)</f>
        <v>0</v>
      </c>
      <c r="G6930" s="426">
        <f>IF(F6930=0,0,ROUND(E6930/F6930,2))</f>
        <v>0</v>
      </c>
    </row>
    <row r="6931" spans="1:7" ht="16.5" customHeight="1" x14ac:dyDescent="0.2">
      <c r="A6931" s="578" t="s">
        <v>1806</v>
      </c>
      <c r="B6931" s="418" t="str">
        <f t="shared" si="737"/>
        <v>Equipo - Amortización de equipo</v>
      </c>
      <c r="C6931" s="424" t="s">
        <v>1811</v>
      </c>
      <c r="D6931" s="579">
        <f>C_Interés_Equipo</f>
        <v>0</v>
      </c>
      <c r="E6931" s="472"/>
      <c r="F6931" s="468">
        <f>IF(C6931="",0,D6925)</f>
        <v>0</v>
      </c>
      <c r="G6931" s="426">
        <f t="shared" ref="G6931:G6939" si="738">IF(F6931=0,0,ROUND(E6931/F6931,2))</f>
        <v>0</v>
      </c>
    </row>
    <row r="6932" spans="1:7" ht="16.5" customHeight="1" x14ac:dyDescent="0.2">
      <c r="A6932" s="578" t="s">
        <v>1807</v>
      </c>
      <c r="B6932" s="418" t="str">
        <f t="shared" si="737"/>
        <v xml:space="preserve">Accesorios y repuestos para máquinas de uso especial                 </v>
      </c>
      <c r="C6932" s="428" t="s">
        <v>1721</v>
      </c>
      <c r="D6932" s="579">
        <f>C_Reparaciones_Repuestos_Equipos</f>
        <v>0</v>
      </c>
      <c r="E6932" s="472"/>
      <c r="F6932" s="468">
        <f>IF(C6932="",0,D6925)</f>
        <v>0</v>
      </c>
      <c r="G6932" s="426">
        <f t="shared" si="738"/>
        <v>0</v>
      </c>
    </row>
    <row r="6933" spans="1:7" ht="16.5" customHeight="1" x14ac:dyDescent="0.2">
      <c r="A6933" s="578" t="s">
        <v>1809</v>
      </c>
      <c r="B6933" s="418" t="str">
        <f t="shared" si="737"/>
        <v xml:space="preserve">Gas oil                                                                </v>
      </c>
      <c r="C6933" s="428" t="s">
        <v>982</v>
      </c>
      <c r="D6933" s="579">
        <f>C_Combustible_Equipos</f>
        <v>0</v>
      </c>
      <c r="E6933" s="472"/>
      <c r="F6933" s="468">
        <f>IF(C6933="",0,D6925)</f>
        <v>0</v>
      </c>
      <c r="G6933" s="426">
        <f t="shared" si="738"/>
        <v>0</v>
      </c>
    </row>
    <row r="6934" spans="1:7" ht="16.5" customHeight="1" x14ac:dyDescent="0.2">
      <c r="A6934" s="578" t="s">
        <v>1810</v>
      </c>
      <c r="B6934" s="418" t="str">
        <f t="shared" si="737"/>
        <v xml:space="preserve">Aceites lubricantes                                                    </v>
      </c>
      <c r="C6934" s="428" t="s">
        <v>1808</v>
      </c>
      <c r="D6934" s="579">
        <f>C_Lubricantes_Equipos</f>
        <v>0</v>
      </c>
      <c r="E6934" s="472"/>
      <c r="F6934" s="468">
        <f>IF(C6934="",0,D6925)</f>
        <v>0</v>
      </c>
      <c r="G6934" s="426">
        <f t="shared" si="738"/>
        <v>0</v>
      </c>
    </row>
    <row r="6935" spans="1:7" ht="16.5" customHeight="1" x14ac:dyDescent="0.2">
      <c r="A6935" s="578"/>
      <c r="B6935" s="418">
        <f t="shared" si="737"/>
        <v>0</v>
      </c>
      <c r="C6935" s="428"/>
      <c r="D6935" s="471"/>
      <c r="E6935" s="430"/>
      <c r="F6935" s="468">
        <f>IF(C6935="",0,D6925)</f>
        <v>0</v>
      </c>
      <c r="G6935" s="426">
        <f t="shared" si="738"/>
        <v>0</v>
      </c>
    </row>
    <row r="6936" spans="1:7" ht="16.5" customHeight="1" x14ac:dyDescent="0.2">
      <c r="A6936" s="578"/>
      <c r="B6936" s="418">
        <f t="shared" si="737"/>
        <v>0</v>
      </c>
      <c r="C6936" s="428"/>
      <c r="D6936" s="425"/>
      <c r="E6936" s="471"/>
      <c r="F6936" s="468">
        <f>IF(C6936="",0,D6925)</f>
        <v>0</v>
      </c>
      <c r="G6936" s="426">
        <f t="shared" si="738"/>
        <v>0</v>
      </c>
    </row>
    <row r="6937" spans="1:7" ht="16.5" customHeight="1" x14ac:dyDescent="0.2">
      <c r="A6937" s="578"/>
      <c r="B6937" s="418">
        <f t="shared" si="737"/>
        <v>0</v>
      </c>
      <c r="C6937" s="428"/>
      <c r="D6937" s="425"/>
      <c r="E6937" s="471"/>
      <c r="F6937" s="468">
        <f>IF(C6937="",0,D6925)</f>
        <v>0</v>
      </c>
      <c r="G6937" s="426">
        <f t="shared" si="738"/>
        <v>0</v>
      </c>
    </row>
    <row r="6938" spans="1:7" ht="16.5" customHeight="1" x14ac:dyDescent="0.2">
      <c r="A6938" s="578"/>
      <c r="B6938" s="418">
        <f t="shared" si="737"/>
        <v>0</v>
      </c>
      <c r="C6938" s="428"/>
      <c r="D6938" s="425"/>
      <c r="E6938" s="429"/>
      <c r="F6938" s="468">
        <f>IF(C6938="",0,D6925)</f>
        <v>0</v>
      </c>
      <c r="G6938" s="426">
        <f t="shared" si="738"/>
        <v>0</v>
      </c>
    </row>
    <row r="6939" spans="1:7" ht="16.5" customHeight="1" x14ac:dyDescent="0.2">
      <c r="A6939" s="578"/>
      <c r="B6939" s="418">
        <f t="shared" si="737"/>
        <v>0</v>
      </c>
      <c r="C6939" s="424"/>
      <c r="D6939" s="425"/>
      <c r="E6939" s="429"/>
      <c r="F6939" s="468">
        <f>IF(C6939="",0,D6925)</f>
        <v>0</v>
      </c>
      <c r="G6939" s="426">
        <f t="shared" si="738"/>
        <v>0</v>
      </c>
    </row>
    <row r="6940" spans="1:7" ht="16.5" customHeight="1" x14ac:dyDescent="0.2">
      <c r="A6940" s="169"/>
      <c r="B6940" s="156"/>
      <c r="C6940" s="160"/>
      <c r="D6940" s="156"/>
      <c r="E6940" s="157"/>
      <c r="F6940" s="166" t="s">
        <v>35</v>
      </c>
      <c r="G6940" s="431">
        <f>SUBTOTAL(9,G6930:G6939)</f>
        <v>0</v>
      </c>
    </row>
    <row r="6941" spans="1:7" ht="16.5" customHeight="1" x14ac:dyDescent="0.2">
      <c r="A6941" s="165"/>
      <c r="B6941" s="160"/>
      <c r="C6941" s="167" t="s">
        <v>821</v>
      </c>
      <c r="D6941" s="156"/>
      <c r="E6941" s="157"/>
      <c r="F6941" s="158"/>
      <c r="G6941" s="168"/>
    </row>
    <row r="6942" spans="1:7" ht="16.5" customHeight="1" x14ac:dyDescent="0.2">
      <c r="A6942" s="603" t="s">
        <v>681</v>
      </c>
      <c r="B6942" s="604"/>
      <c r="C6942" s="605" t="s">
        <v>0</v>
      </c>
      <c r="D6942" s="607" t="s">
        <v>32</v>
      </c>
      <c r="E6942" s="607" t="s">
        <v>1715</v>
      </c>
      <c r="F6942" s="609" t="s">
        <v>1054</v>
      </c>
      <c r="G6942" s="611" t="s">
        <v>34</v>
      </c>
    </row>
    <row r="6943" spans="1:7" ht="16.5" customHeight="1" x14ac:dyDescent="0.2">
      <c r="A6943" s="163" t="s">
        <v>682</v>
      </c>
      <c r="B6943" s="164" t="s">
        <v>683</v>
      </c>
      <c r="C6943" s="606"/>
      <c r="D6943" s="608"/>
      <c r="E6943" s="608"/>
      <c r="F6943" s="610"/>
      <c r="G6943" s="612"/>
    </row>
    <row r="6944" spans="1:7" ht="16.5" customHeight="1" x14ac:dyDescent="0.2">
      <c r="A6944" s="423" t="s">
        <v>1822</v>
      </c>
      <c r="B6944" s="418" t="str">
        <f t="shared" ref="B6944:B6950" si="739">IF(A6944=0,0,VLOOKUP(A6944,Tabla_Indices,2,FALSE))</f>
        <v>Oficial Especializado</v>
      </c>
      <c r="C6944" s="427" t="s">
        <v>1723</v>
      </c>
      <c r="D6944" s="425"/>
      <c r="E6944" s="429"/>
      <c r="F6944" s="419">
        <f>D6925</f>
        <v>0</v>
      </c>
      <c r="G6944" s="432">
        <f>IF(F6944=0,0,ROUND(D6944*E6944/F6944,2))</f>
        <v>0</v>
      </c>
    </row>
    <row r="6945" spans="1:7" ht="16.5" customHeight="1" x14ac:dyDescent="0.2">
      <c r="A6945" s="423" t="s">
        <v>1823</v>
      </c>
      <c r="B6945" s="418" t="str">
        <f t="shared" si="739"/>
        <v xml:space="preserve">Oficial </v>
      </c>
      <c r="C6945" s="424" t="s">
        <v>1724</v>
      </c>
      <c r="D6945" s="425"/>
      <c r="E6945" s="429"/>
      <c r="F6945" s="419">
        <f>D6925</f>
        <v>0</v>
      </c>
      <c r="G6945" s="432">
        <f t="shared" ref="G6945:G6950" si="740">IF(F6945=0,0,ROUND(D6945*E6945/F6945,2))</f>
        <v>0</v>
      </c>
    </row>
    <row r="6946" spans="1:7" ht="16.5" customHeight="1" x14ac:dyDescent="0.2">
      <c r="A6946" s="423" t="s">
        <v>1824</v>
      </c>
      <c r="B6946" s="418" t="str">
        <f t="shared" si="739"/>
        <v>Ayudante</v>
      </c>
      <c r="C6946" s="424" t="s">
        <v>1725</v>
      </c>
      <c r="D6946" s="425"/>
      <c r="E6946" s="429"/>
      <c r="F6946" s="419">
        <f>D6925</f>
        <v>0</v>
      </c>
      <c r="G6946" s="432">
        <f t="shared" si="740"/>
        <v>0</v>
      </c>
    </row>
    <row r="6947" spans="1:7" ht="16.5" customHeight="1" x14ac:dyDescent="0.2">
      <c r="A6947" s="423" t="s">
        <v>1824</v>
      </c>
      <c r="B6947" s="418" t="str">
        <f t="shared" si="739"/>
        <v>Ayudante</v>
      </c>
      <c r="C6947" s="424" t="s">
        <v>825</v>
      </c>
      <c r="D6947" s="425"/>
      <c r="E6947" s="429"/>
      <c r="F6947" s="419">
        <f>D6925</f>
        <v>0</v>
      </c>
      <c r="G6947" s="432">
        <f t="shared" si="740"/>
        <v>0</v>
      </c>
    </row>
    <row r="6948" spans="1:7" ht="16.5" customHeight="1" x14ac:dyDescent="0.2">
      <c r="A6948" s="423"/>
      <c r="B6948" s="418">
        <f t="shared" si="739"/>
        <v>0</v>
      </c>
      <c r="C6948" s="424"/>
      <c r="D6948" s="425"/>
      <c r="E6948" s="429"/>
      <c r="F6948" s="419"/>
      <c r="G6948" s="432">
        <f t="shared" si="740"/>
        <v>0</v>
      </c>
    </row>
    <row r="6949" spans="1:7" ht="16.5" customHeight="1" x14ac:dyDescent="0.2">
      <c r="A6949" s="423" t="s">
        <v>1825</v>
      </c>
      <c r="B6949" s="418" t="str">
        <f t="shared" si="739"/>
        <v>Sereno</v>
      </c>
      <c r="C6949" s="424" t="s">
        <v>1726</v>
      </c>
      <c r="D6949" s="433"/>
      <c r="E6949" s="571"/>
      <c r="F6949" s="419">
        <f>D6925</f>
        <v>0</v>
      </c>
      <c r="G6949" s="432">
        <f t="shared" si="740"/>
        <v>0</v>
      </c>
    </row>
    <row r="6950" spans="1:7" ht="16.5" customHeight="1" x14ac:dyDescent="0.2">
      <c r="A6950" s="423"/>
      <c r="B6950" s="418">
        <f t="shared" si="739"/>
        <v>0</v>
      </c>
      <c r="C6950" s="418"/>
      <c r="D6950" s="469"/>
      <c r="E6950" s="419"/>
      <c r="F6950" s="419">
        <f>D6925</f>
        <v>0</v>
      </c>
      <c r="G6950" s="432">
        <f t="shared" si="740"/>
        <v>0</v>
      </c>
    </row>
    <row r="6951" spans="1:7" ht="16.5" customHeight="1" x14ac:dyDescent="0.2">
      <c r="A6951" s="169"/>
      <c r="B6951" s="156"/>
      <c r="C6951" s="160"/>
      <c r="D6951" s="156"/>
      <c r="E6951" s="157"/>
      <c r="F6951" s="166" t="s">
        <v>36</v>
      </c>
      <c r="G6951" s="434">
        <f>SUBTOTAL(9,G6944:G6950)</f>
        <v>0</v>
      </c>
    </row>
    <row r="6952" spans="1:7" ht="16.5" customHeight="1" x14ac:dyDescent="0.2">
      <c r="A6952" s="165"/>
      <c r="B6952" s="160"/>
      <c r="C6952" s="167" t="s">
        <v>1705</v>
      </c>
      <c r="D6952" s="156"/>
      <c r="E6952" s="157"/>
      <c r="F6952" s="158"/>
      <c r="G6952" s="168"/>
    </row>
    <row r="6953" spans="1:7" ht="16.5" customHeight="1" x14ac:dyDescent="0.2">
      <c r="A6953" s="603" t="s">
        <v>681</v>
      </c>
      <c r="B6953" s="604"/>
      <c r="C6953" s="605" t="s">
        <v>0</v>
      </c>
      <c r="D6953" s="605" t="s">
        <v>31</v>
      </c>
      <c r="E6953" s="607" t="s">
        <v>32</v>
      </c>
      <c r="F6953" s="609" t="s">
        <v>33</v>
      </c>
      <c r="G6953" s="611" t="s">
        <v>34</v>
      </c>
    </row>
    <row r="6954" spans="1:7" ht="16.5" customHeight="1" x14ac:dyDescent="0.2">
      <c r="A6954" s="163" t="s">
        <v>682</v>
      </c>
      <c r="B6954" s="164" t="s">
        <v>683</v>
      </c>
      <c r="C6954" s="606"/>
      <c r="D6954" s="606"/>
      <c r="E6954" s="608"/>
      <c r="F6954" s="610"/>
      <c r="G6954" s="612"/>
    </row>
    <row r="6955" spans="1:7" ht="16.5" customHeight="1" x14ac:dyDescent="0.2">
      <c r="A6955" s="423"/>
      <c r="B6955" s="418">
        <f t="shared" ref="B6955:B6965" si="741">IF(A6955=0,0,VLOOKUP(A6955,Tabla_Indices,2,FALSE))</f>
        <v>0</v>
      </c>
      <c r="C6955" s="424"/>
      <c r="D6955" s="425"/>
      <c r="E6955" s="429"/>
      <c r="F6955" s="430"/>
      <c r="G6955" s="432">
        <f>ROUND(E6955*F6955,2)</f>
        <v>0</v>
      </c>
    </row>
    <row r="6956" spans="1:7" ht="16.5" customHeight="1" x14ac:dyDescent="0.2">
      <c r="A6956" s="423"/>
      <c r="B6956" s="418">
        <f t="shared" si="741"/>
        <v>0</v>
      </c>
      <c r="C6956" s="424"/>
      <c r="D6956" s="425"/>
      <c r="E6956" s="429"/>
      <c r="F6956" s="430"/>
      <c r="G6956" s="432">
        <f t="shared" ref="G6956:G6965" si="742">ROUND(E6956*F6956,2)</f>
        <v>0</v>
      </c>
    </row>
    <row r="6957" spans="1:7" ht="16.5" customHeight="1" x14ac:dyDescent="0.2">
      <c r="A6957" s="423"/>
      <c r="B6957" s="418">
        <f t="shared" si="741"/>
        <v>0</v>
      </c>
      <c r="C6957" s="424"/>
      <c r="D6957" s="425"/>
      <c r="E6957" s="429"/>
      <c r="F6957" s="430"/>
      <c r="G6957" s="432">
        <f t="shared" si="742"/>
        <v>0</v>
      </c>
    </row>
    <row r="6958" spans="1:7" ht="16.5" customHeight="1" x14ac:dyDescent="0.2">
      <c r="A6958" s="423"/>
      <c r="B6958" s="418">
        <f t="shared" si="741"/>
        <v>0</v>
      </c>
      <c r="C6958" s="424"/>
      <c r="D6958" s="425"/>
      <c r="E6958" s="429"/>
      <c r="F6958" s="430"/>
      <c r="G6958" s="432">
        <f t="shared" si="742"/>
        <v>0</v>
      </c>
    </row>
    <row r="6959" spans="1:7" ht="16.5" customHeight="1" x14ac:dyDescent="0.2">
      <c r="A6959" s="423"/>
      <c r="B6959" s="418">
        <f t="shared" si="741"/>
        <v>0</v>
      </c>
      <c r="C6959" s="424"/>
      <c r="D6959" s="425"/>
      <c r="E6959" s="429"/>
      <c r="F6959" s="430"/>
      <c r="G6959" s="432">
        <f t="shared" si="742"/>
        <v>0</v>
      </c>
    </row>
    <row r="6960" spans="1:7" ht="16.5" customHeight="1" x14ac:dyDescent="0.2">
      <c r="A6960" s="423"/>
      <c r="B6960" s="418">
        <f t="shared" si="741"/>
        <v>0</v>
      </c>
      <c r="C6960" s="424"/>
      <c r="D6960" s="425"/>
      <c r="E6960" s="435"/>
      <c r="F6960" s="430"/>
      <c r="G6960" s="432">
        <f t="shared" si="742"/>
        <v>0</v>
      </c>
    </row>
    <row r="6961" spans="1:7" ht="16.5" customHeight="1" x14ac:dyDescent="0.2">
      <c r="A6961" s="423"/>
      <c r="B6961" s="418">
        <f t="shared" si="741"/>
        <v>0</v>
      </c>
      <c r="C6961" s="424"/>
      <c r="D6961" s="425"/>
      <c r="E6961" s="429"/>
      <c r="F6961" s="430"/>
      <c r="G6961" s="432">
        <f t="shared" si="742"/>
        <v>0</v>
      </c>
    </row>
    <row r="6962" spans="1:7" ht="16.5" customHeight="1" x14ac:dyDescent="0.2">
      <c r="A6962" s="423"/>
      <c r="B6962" s="418">
        <f t="shared" si="741"/>
        <v>0</v>
      </c>
      <c r="C6962" s="424"/>
      <c r="D6962" s="425"/>
      <c r="E6962" s="429"/>
      <c r="F6962" s="430"/>
      <c r="G6962" s="432">
        <f t="shared" si="742"/>
        <v>0</v>
      </c>
    </row>
    <row r="6963" spans="1:7" ht="16.5" customHeight="1" x14ac:dyDescent="0.2">
      <c r="A6963" s="423"/>
      <c r="B6963" s="418">
        <f t="shared" si="741"/>
        <v>0</v>
      </c>
      <c r="C6963" s="424"/>
      <c r="D6963" s="425"/>
      <c r="E6963" s="429"/>
      <c r="F6963" s="430"/>
      <c r="G6963" s="432">
        <f t="shared" si="742"/>
        <v>0</v>
      </c>
    </row>
    <row r="6964" spans="1:7" ht="16.5" customHeight="1" x14ac:dyDescent="0.2">
      <c r="A6964" s="423"/>
      <c r="B6964" s="418">
        <f t="shared" si="741"/>
        <v>0</v>
      </c>
      <c r="C6964" s="424"/>
      <c r="D6964" s="425"/>
      <c r="E6964" s="429"/>
      <c r="F6964" s="430"/>
      <c r="G6964" s="432">
        <f t="shared" si="742"/>
        <v>0</v>
      </c>
    </row>
    <row r="6965" spans="1:7" ht="16.5" customHeight="1" x14ac:dyDescent="0.2">
      <c r="A6965" s="423"/>
      <c r="B6965" s="418">
        <f t="shared" si="741"/>
        <v>0</v>
      </c>
      <c r="C6965" s="424"/>
      <c r="D6965" s="425"/>
      <c r="E6965" s="429"/>
      <c r="F6965" s="430"/>
      <c r="G6965" s="432">
        <f t="shared" si="742"/>
        <v>0</v>
      </c>
    </row>
    <row r="6966" spans="1:7" ht="16.5" customHeight="1" x14ac:dyDescent="0.2">
      <c r="A6966" s="165"/>
      <c r="B6966" s="160"/>
      <c r="C6966" s="160"/>
      <c r="D6966" s="156"/>
      <c r="E6966" s="157"/>
      <c r="F6966" s="166" t="s">
        <v>37</v>
      </c>
      <c r="G6966" s="436">
        <f>SUBTOTAL(9,G6955:G6965)</f>
        <v>0</v>
      </c>
    </row>
    <row r="6967" spans="1:7" ht="16.5" customHeight="1" x14ac:dyDescent="0.2">
      <c r="A6967" s="165"/>
      <c r="B6967" s="160"/>
      <c r="C6967" s="167" t="s">
        <v>1706</v>
      </c>
      <c r="D6967" s="156"/>
      <c r="E6967" s="157"/>
      <c r="F6967" s="158"/>
      <c r="G6967" s="168"/>
    </row>
    <row r="6968" spans="1:7" ht="16.5" customHeight="1" x14ac:dyDescent="0.2">
      <c r="A6968" s="603" t="s">
        <v>681</v>
      </c>
      <c r="B6968" s="604"/>
      <c r="C6968" s="605" t="s">
        <v>0</v>
      </c>
      <c r="D6968" s="605" t="s">
        <v>31</v>
      </c>
      <c r="E6968" s="607" t="s">
        <v>32</v>
      </c>
      <c r="F6968" s="609" t="s">
        <v>33</v>
      </c>
      <c r="G6968" s="611" t="s">
        <v>34</v>
      </c>
    </row>
    <row r="6969" spans="1:7" ht="16.5" customHeight="1" x14ac:dyDescent="0.2">
      <c r="A6969" s="163" t="s">
        <v>682</v>
      </c>
      <c r="B6969" s="164" t="s">
        <v>683</v>
      </c>
      <c r="C6969" s="606"/>
      <c r="D6969" s="606"/>
      <c r="E6969" s="608"/>
      <c r="F6969" s="610"/>
      <c r="G6969" s="612"/>
    </row>
    <row r="6970" spans="1:7" ht="16.5" customHeight="1" x14ac:dyDescent="0.2">
      <c r="A6970" s="423"/>
      <c r="B6970" s="418">
        <f>IF(A6970=0,0,VLOOKUP(A6970,Tabla_Indices,2,FALSE))</f>
        <v>0</v>
      </c>
      <c r="C6970" s="424"/>
      <c r="D6970" s="425"/>
      <c r="E6970" s="429"/>
      <c r="F6970" s="430"/>
      <c r="G6970" s="432">
        <f>ROUND(E6970*F6970,2)</f>
        <v>0</v>
      </c>
    </row>
    <row r="6971" spans="1:7" ht="16.5" customHeight="1" x14ac:dyDescent="0.2">
      <c r="A6971" s="423"/>
      <c r="B6971" s="418">
        <f>IF(A6971=0,0,VLOOKUP(A6971,Tabla_Indices,2,FALSE))</f>
        <v>0</v>
      </c>
      <c r="C6971" s="424"/>
      <c r="D6971" s="425"/>
      <c r="E6971" s="435"/>
      <c r="F6971" s="430"/>
      <c r="G6971" s="432">
        <f t="shared" ref="G6971" si="743">ROUND(E6971*F6971,2)</f>
        <v>0</v>
      </c>
    </row>
    <row r="6972" spans="1:7" ht="16.5" customHeight="1" x14ac:dyDescent="0.2">
      <c r="A6972" s="165"/>
      <c r="B6972" s="160"/>
      <c r="C6972" s="160"/>
      <c r="D6972" s="156"/>
      <c r="E6972" s="157"/>
      <c r="F6972" s="166" t="s">
        <v>1707</v>
      </c>
      <c r="G6972" s="436">
        <f>SUBTOTAL(9,G6970:G6971)</f>
        <v>0</v>
      </c>
    </row>
    <row r="6973" spans="1:7" ht="16.5" customHeight="1" thickBot="1" x14ac:dyDescent="0.25">
      <c r="A6973" s="170"/>
      <c r="B6973" s="171"/>
      <c r="C6973" s="172"/>
      <c r="D6973" s="171"/>
      <c r="E6973" s="173"/>
      <c r="F6973" s="174"/>
      <c r="G6973" s="175"/>
    </row>
    <row r="6974" spans="1:7" ht="16.5" customHeight="1" thickBot="1" x14ac:dyDescent="0.25">
      <c r="A6974" s="202">
        <f>B6907</f>
        <v>93</v>
      </c>
      <c r="B6974" s="201">
        <f>C6907</f>
        <v>0</v>
      </c>
      <c r="C6974" s="225"/>
      <c r="D6974" s="225" t="s">
        <v>38</v>
      </c>
      <c r="E6974" s="226"/>
      <c r="F6974" s="437" t="str">
        <f>CONCATENATE("$/",G6907)</f>
        <v>$/0</v>
      </c>
      <c r="G6974" s="438">
        <f>SUBTOTAL(9,G6930:G6973)</f>
        <v>0</v>
      </c>
    </row>
    <row r="6975" spans="1:7" ht="16.5" customHeight="1" thickTop="1" thickBot="1" x14ac:dyDescent="0.25"/>
    <row r="6976" spans="1:7" ht="16.5" customHeight="1" thickTop="1" x14ac:dyDescent="0.2">
      <c r="A6976" s="613" t="s">
        <v>40</v>
      </c>
      <c r="B6976" s="614"/>
      <c r="C6976" s="614"/>
      <c r="D6976" s="614"/>
      <c r="E6976" s="614"/>
      <c r="F6976" s="614"/>
      <c r="G6976" s="615"/>
    </row>
    <row r="6977" spans="1:7" ht="16.5" customHeight="1" x14ac:dyDescent="0.2">
      <c r="A6977" s="146" t="s">
        <v>819</v>
      </c>
      <c r="B6977" s="147" t="str">
        <f>Comitente</f>
        <v>DIRECCIÓN PROVINCIAL DE VIALIDAD</v>
      </c>
      <c r="C6977" s="148"/>
      <c r="D6977" s="223"/>
      <c r="E6977" s="223"/>
      <c r="F6977" s="150"/>
      <c r="G6977" s="151"/>
    </row>
    <row r="6978" spans="1:7" ht="16.5" customHeight="1" x14ac:dyDescent="0.2">
      <c r="A6978" s="146" t="s">
        <v>820</v>
      </c>
      <c r="B6978" s="147">
        <f>Contratista</f>
        <v>0</v>
      </c>
      <c r="C6978" s="152"/>
      <c r="D6978" s="152"/>
      <c r="E6978" s="152"/>
      <c r="F6978" s="147"/>
      <c r="G6978" s="153"/>
    </row>
    <row r="6979" spans="1:7" ht="16.5" customHeight="1" x14ac:dyDescent="0.2">
      <c r="A6979" s="146" t="s">
        <v>28</v>
      </c>
      <c r="B6979" s="147">
        <f>Obra</f>
        <v>0</v>
      </c>
      <c r="C6979" s="152"/>
      <c r="D6979" s="152"/>
      <c r="E6979" s="152"/>
      <c r="F6979" s="147" t="s">
        <v>41</v>
      </c>
      <c r="G6979" s="153">
        <f>Fecha_Base</f>
        <v>0</v>
      </c>
    </row>
    <row r="6980" spans="1:7" ht="16.5" customHeight="1" x14ac:dyDescent="0.2">
      <c r="A6980" s="154" t="s">
        <v>818</v>
      </c>
      <c r="B6980" s="155">
        <f>Ubicación</f>
        <v>0</v>
      </c>
      <c r="C6980" s="155"/>
      <c r="D6980" s="156"/>
      <c r="E6980" s="157"/>
      <c r="F6980" s="158"/>
      <c r="G6980" s="159"/>
    </row>
    <row r="6981" spans="1:7" ht="16.5" customHeight="1" x14ac:dyDescent="0.2">
      <c r="A6981" s="154" t="s">
        <v>42</v>
      </c>
      <c r="B6981" s="470"/>
      <c r="C6981" s="160" t="str">
        <f>IF(B6981="","",VLOOKUP(B6981,Tabla_CyP,2,FALSE))</f>
        <v/>
      </c>
      <c r="E6981" s="157"/>
      <c r="F6981" s="158"/>
      <c r="G6981" s="159"/>
    </row>
    <row r="6982" spans="1:7" ht="16.5" customHeight="1" x14ac:dyDescent="0.2">
      <c r="A6982" s="154" t="s">
        <v>29</v>
      </c>
      <c r="B6982" s="570">
        <v>94</v>
      </c>
      <c r="C6982" s="160">
        <f>IF(B6982=0,"",VLOOKUP(B6982,Tabla_CyP,2,FALSE))</f>
        <v>0</v>
      </c>
      <c r="D6982" s="156"/>
      <c r="E6982" s="157"/>
      <c r="F6982" s="155" t="s">
        <v>30</v>
      </c>
      <c r="G6982" s="161">
        <f>IF(B6982=0,"",VLOOKUP(B6982,Tabla_CyP,4,FALSE))</f>
        <v>0</v>
      </c>
    </row>
    <row r="6983" spans="1:7" ht="16.5" customHeight="1" x14ac:dyDescent="0.2">
      <c r="A6983" s="154"/>
      <c r="B6983" s="155"/>
      <c r="C6983" s="160"/>
      <c r="D6983" s="156"/>
      <c r="E6983" s="157"/>
      <c r="F6983" s="160"/>
      <c r="G6983" s="162"/>
    </row>
    <row r="6984" spans="1:7" ht="16.5" customHeight="1" x14ac:dyDescent="0.2">
      <c r="A6984" s="412"/>
      <c r="B6984" s="149"/>
      <c r="C6984" s="413" t="s">
        <v>1695</v>
      </c>
      <c r="D6984" s="149"/>
      <c r="E6984" s="149"/>
      <c r="F6984" s="149"/>
      <c r="G6984" s="414"/>
    </row>
    <row r="6985" spans="1:7" ht="16.5" customHeight="1" x14ac:dyDescent="0.2">
      <c r="A6985" s="154"/>
      <c r="B6985" s="215"/>
      <c r="C6985" s="160"/>
      <c r="D6985" s="156"/>
      <c r="E6985" s="157"/>
      <c r="F6985" s="155"/>
      <c r="G6985" s="161"/>
    </row>
    <row r="6986" spans="1:7" ht="16.5" customHeight="1" x14ac:dyDescent="0.2">
      <c r="A6986" s="154"/>
      <c r="B6986" s="215"/>
      <c r="C6986" s="415" t="s">
        <v>1696</v>
      </c>
      <c r="D6986" s="416" t="s">
        <v>32</v>
      </c>
      <c r="E6986" s="416" t="s">
        <v>1697</v>
      </c>
      <c r="F6986" s="416" t="s">
        <v>1698</v>
      </c>
      <c r="G6986" s="417" t="s">
        <v>1699</v>
      </c>
    </row>
    <row r="6987" spans="1:7" ht="16.5" customHeight="1" x14ac:dyDescent="0.2">
      <c r="A6987" s="154"/>
      <c r="B6987" s="215"/>
      <c r="C6987" s="424"/>
      <c r="D6987" s="429"/>
      <c r="E6987" s="467"/>
      <c r="F6987" s="430"/>
      <c r="G6987" s="420">
        <f>ROUND(D6987*F6987,2)</f>
        <v>0</v>
      </c>
    </row>
    <row r="6988" spans="1:7" ht="16.5" customHeight="1" x14ac:dyDescent="0.2">
      <c r="A6988" s="154"/>
      <c r="B6988" s="215"/>
      <c r="C6988" s="424"/>
      <c r="D6988" s="429"/>
      <c r="E6988" s="467"/>
      <c r="F6988" s="430"/>
      <c r="G6988" s="420">
        <f>ROUND(D6988*F6988,2)</f>
        <v>0</v>
      </c>
    </row>
    <row r="6989" spans="1:7" ht="16.5" customHeight="1" x14ac:dyDescent="0.2">
      <c r="A6989" s="154"/>
      <c r="B6989" s="215"/>
      <c r="C6989" s="424"/>
      <c r="D6989" s="429"/>
      <c r="E6989" s="467"/>
      <c r="F6989" s="430"/>
      <c r="G6989" s="420">
        <f>ROUND(D6989*F6989,2)</f>
        <v>0</v>
      </c>
    </row>
    <row r="6990" spans="1:7" ht="16.5" customHeight="1" x14ac:dyDescent="0.2">
      <c r="A6990" s="154"/>
      <c r="B6990" s="215"/>
      <c r="C6990" s="424"/>
      <c r="D6990" s="429"/>
      <c r="E6990" s="467"/>
      <c r="F6990" s="430"/>
      <c r="G6990" s="420">
        <f>ROUND(D6990*F6990,2)</f>
        <v>0</v>
      </c>
    </row>
    <row r="6991" spans="1:7" ht="16.5" customHeight="1" x14ac:dyDescent="0.2">
      <c r="A6991" s="154"/>
      <c r="B6991" s="215"/>
      <c r="C6991" s="424"/>
      <c r="D6991" s="429"/>
      <c r="E6991" s="467"/>
      <c r="F6991" s="430"/>
      <c r="G6991" s="420">
        <f t="shared" ref="G6991:G6996" si="744">ROUND(D6991*F6991,2)</f>
        <v>0</v>
      </c>
    </row>
    <row r="6992" spans="1:7" ht="16.5" customHeight="1" x14ac:dyDescent="0.2">
      <c r="A6992" s="154"/>
      <c r="B6992" s="215"/>
      <c r="C6992" s="424"/>
      <c r="D6992" s="429"/>
      <c r="E6992" s="467"/>
      <c r="F6992" s="430"/>
      <c r="G6992" s="420">
        <f t="shared" si="744"/>
        <v>0</v>
      </c>
    </row>
    <row r="6993" spans="1:7" ht="16.5" customHeight="1" x14ac:dyDescent="0.2">
      <c r="A6993" s="154"/>
      <c r="B6993" s="215"/>
      <c r="C6993" s="424"/>
      <c r="D6993" s="429"/>
      <c r="E6993" s="467"/>
      <c r="F6993" s="430"/>
      <c r="G6993" s="420">
        <f t="shared" si="744"/>
        <v>0</v>
      </c>
    </row>
    <row r="6994" spans="1:7" ht="16.5" customHeight="1" x14ac:dyDescent="0.2">
      <c r="A6994" s="154"/>
      <c r="B6994" s="215"/>
      <c r="C6994" s="424"/>
      <c r="D6994" s="429"/>
      <c r="E6994" s="467"/>
      <c r="F6994" s="430"/>
      <c r="G6994" s="420">
        <f t="shared" si="744"/>
        <v>0</v>
      </c>
    </row>
    <row r="6995" spans="1:7" ht="16.5" customHeight="1" x14ac:dyDescent="0.2">
      <c r="A6995" s="154"/>
      <c r="B6995" s="215"/>
      <c r="C6995" s="424"/>
      <c r="D6995" s="429"/>
      <c r="E6995" s="467"/>
      <c r="F6995" s="430"/>
      <c r="G6995" s="420">
        <f t="shared" si="744"/>
        <v>0</v>
      </c>
    </row>
    <row r="6996" spans="1:7" ht="16.5" customHeight="1" x14ac:dyDescent="0.2">
      <c r="A6996" s="154"/>
      <c r="B6996" s="215"/>
      <c r="C6996" s="424"/>
      <c r="D6996" s="429"/>
      <c r="E6996" s="467"/>
      <c r="F6996" s="430"/>
      <c r="G6996" s="420">
        <f t="shared" si="744"/>
        <v>0</v>
      </c>
    </row>
    <row r="6997" spans="1:7" ht="16.5" customHeight="1" thickBot="1" x14ac:dyDescent="0.25">
      <c r="A6997" s="154"/>
      <c r="B6997" s="215"/>
      <c r="C6997" s="160"/>
      <c r="E6997" s="222"/>
      <c r="F6997" s="155"/>
      <c r="G6997" s="161"/>
    </row>
    <row r="6998" spans="1:7" ht="16.5" customHeight="1" thickBot="1" x14ac:dyDescent="0.25">
      <c r="A6998" s="154"/>
      <c r="C6998" s="421" t="s">
        <v>1700</v>
      </c>
      <c r="E6998" s="222">
        <f>SUMPRODUCT(D6987:D6996,E6987:E6996)</f>
        <v>0</v>
      </c>
      <c r="F6998" s="155" t="s">
        <v>1701</v>
      </c>
      <c r="G6998" s="422">
        <f>SUM(G6987:G6996)</f>
        <v>0</v>
      </c>
    </row>
    <row r="6999" spans="1:7" ht="16.5" customHeight="1" x14ac:dyDescent="0.2">
      <c r="A6999" s="154"/>
      <c r="B6999" s="215"/>
      <c r="C6999" s="421"/>
      <c r="D6999" s="222"/>
      <c r="E6999" s="157"/>
      <c r="F6999" s="155"/>
      <c r="G6999" s="224"/>
    </row>
    <row r="7000" spans="1:7" ht="16.5" customHeight="1" x14ac:dyDescent="0.2">
      <c r="A7000" s="154"/>
      <c r="B7000" s="215"/>
      <c r="C7000" s="155" t="s">
        <v>1702</v>
      </c>
      <c r="D7000" s="425"/>
      <c r="E7000" s="559" t="str">
        <f>CONCATENATE(G6982,"/día")</f>
        <v>0/día</v>
      </c>
      <c r="F7000" s="155"/>
      <c r="G7000" s="161"/>
    </row>
    <row r="7001" spans="1:7" ht="16.5" customHeight="1" x14ac:dyDescent="0.2">
      <c r="A7001" s="154"/>
      <c r="B7001" s="215"/>
      <c r="C7001" s="160"/>
      <c r="D7001" s="156"/>
      <c r="E7001" s="157"/>
      <c r="F7001" s="155"/>
      <c r="G7001" s="161"/>
    </row>
    <row r="7002" spans="1:7" ht="16.5" customHeight="1" x14ac:dyDescent="0.2">
      <c r="A7002" s="603" t="s">
        <v>681</v>
      </c>
      <c r="B7002" s="604"/>
      <c r="C7002" s="605" t="s">
        <v>0</v>
      </c>
      <c r="D7002" s="607" t="s">
        <v>1703</v>
      </c>
      <c r="E7002" s="607" t="s">
        <v>1715</v>
      </c>
      <c r="F7002" s="609" t="s">
        <v>1054</v>
      </c>
      <c r="G7002" s="611" t="s">
        <v>34</v>
      </c>
    </row>
    <row r="7003" spans="1:7" ht="16.5" customHeight="1" x14ac:dyDescent="0.2">
      <c r="A7003" s="163" t="s">
        <v>682</v>
      </c>
      <c r="B7003" s="164" t="s">
        <v>683</v>
      </c>
      <c r="C7003" s="606"/>
      <c r="D7003" s="608"/>
      <c r="E7003" s="608"/>
      <c r="F7003" s="610"/>
      <c r="G7003" s="612"/>
    </row>
    <row r="7004" spans="1:7" ht="16.5" customHeight="1" x14ac:dyDescent="0.2">
      <c r="A7004" s="165"/>
      <c r="B7004" s="160"/>
      <c r="C7004" s="167" t="s">
        <v>1704</v>
      </c>
      <c r="D7004" s="157"/>
      <c r="E7004" s="157"/>
      <c r="F7004" s="160"/>
      <c r="G7004" s="168"/>
    </row>
    <row r="7005" spans="1:7" ht="16.5" customHeight="1" x14ac:dyDescent="0.2">
      <c r="A7005" s="578" t="s">
        <v>1806</v>
      </c>
      <c r="B7005" s="418" t="str">
        <f t="shared" ref="B7005:B7014" si="745">IF(A7005=0,0,VLOOKUP(A7005,Tabla_Indices,2,FALSE))</f>
        <v>Equipo - Amortización de equipo</v>
      </c>
      <c r="C7005" s="424" t="s">
        <v>1821</v>
      </c>
      <c r="D7005" s="579">
        <f>C_Amortización_Equipo</f>
        <v>0</v>
      </c>
      <c r="E7005" s="472"/>
      <c r="F7005" s="468">
        <f>IF(C7005="",0,D7000)</f>
        <v>0</v>
      </c>
      <c r="G7005" s="426">
        <f>IF(F7005=0,0,ROUND(E7005/F7005,2))</f>
        <v>0</v>
      </c>
    </row>
    <row r="7006" spans="1:7" ht="16.5" customHeight="1" x14ac:dyDescent="0.2">
      <c r="A7006" s="578" t="s">
        <v>1806</v>
      </c>
      <c r="B7006" s="418" t="str">
        <f t="shared" si="745"/>
        <v>Equipo - Amortización de equipo</v>
      </c>
      <c r="C7006" s="424" t="s">
        <v>1811</v>
      </c>
      <c r="D7006" s="579">
        <f>C_Interés_Equipo</f>
        <v>0</v>
      </c>
      <c r="E7006" s="472"/>
      <c r="F7006" s="468">
        <f>IF(C7006="",0,D7000)</f>
        <v>0</v>
      </c>
      <c r="G7006" s="426">
        <f t="shared" ref="G7006:G7014" si="746">IF(F7006=0,0,ROUND(E7006/F7006,2))</f>
        <v>0</v>
      </c>
    </row>
    <row r="7007" spans="1:7" ht="16.5" customHeight="1" x14ac:dyDescent="0.2">
      <c r="A7007" s="578" t="s">
        <v>1807</v>
      </c>
      <c r="B7007" s="418" t="str">
        <f t="shared" si="745"/>
        <v xml:space="preserve">Accesorios y repuestos para máquinas de uso especial                 </v>
      </c>
      <c r="C7007" s="428" t="s">
        <v>1721</v>
      </c>
      <c r="D7007" s="579">
        <f>C_Reparaciones_Repuestos_Equipos</f>
        <v>0</v>
      </c>
      <c r="E7007" s="472"/>
      <c r="F7007" s="468">
        <f>IF(C7007="",0,D7000)</f>
        <v>0</v>
      </c>
      <c r="G7007" s="426">
        <f t="shared" si="746"/>
        <v>0</v>
      </c>
    </row>
    <row r="7008" spans="1:7" ht="16.5" customHeight="1" x14ac:dyDescent="0.2">
      <c r="A7008" s="578" t="s">
        <v>1809</v>
      </c>
      <c r="B7008" s="418" t="str">
        <f t="shared" si="745"/>
        <v xml:space="preserve">Gas oil                                                                </v>
      </c>
      <c r="C7008" s="428" t="s">
        <v>982</v>
      </c>
      <c r="D7008" s="579">
        <f>C_Combustible_Equipos</f>
        <v>0</v>
      </c>
      <c r="E7008" s="472"/>
      <c r="F7008" s="468">
        <f>IF(C7008="",0,D7000)</f>
        <v>0</v>
      </c>
      <c r="G7008" s="426">
        <f t="shared" si="746"/>
        <v>0</v>
      </c>
    </row>
    <row r="7009" spans="1:7" ht="16.5" customHeight="1" x14ac:dyDescent="0.2">
      <c r="A7009" s="578" t="s">
        <v>1810</v>
      </c>
      <c r="B7009" s="418" t="str">
        <f t="shared" si="745"/>
        <v xml:space="preserve">Aceites lubricantes                                                    </v>
      </c>
      <c r="C7009" s="428" t="s">
        <v>1808</v>
      </c>
      <c r="D7009" s="579">
        <f>C_Lubricantes_Equipos</f>
        <v>0</v>
      </c>
      <c r="E7009" s="472"/>
      <c r="F7009" s="468">
        <f>IF(C7009="",0,D7000)</f>
        <v>0</v>
      </c>
      <c r="G7009" s="426">
        <f t="shared" si="746"/>
        <v>0</v>
      </c>
    </row>
    <row r="7010" spans="1:7" ht="16.5" customHeight="1" x14ac:dyDescent="0.2">
      <c r="A7010" s="578"/>
      <c r="B7010" s="418">
        <f t="shared" si="745"/>
        <v>0</v>
      </c>
      <c r="C7010" s="428"/>
      <c r="D7010" s="471"/>
      <c r="E7010" s="430"/>
      <c r="F7010" s="468">
        <f>IF(C7010="",0,D7000)</f>
        <v>0</v>
      </c>
      <c r="G7010" s="426">
        <f t="shared" si="746"/>
        <v>0</v>
      </c>
    </row>
    <row r="7011" spans="1:7" ht="16.5" customHeight="1" x14ac:dyDescent="0.2">
      <c r="A7011" s="578"/>
      <c r="B7011" s="418">
        <f t="shared" si="745"/>
        <v>0</v>
      </c>
      <c r="C7011" s="428"/>
      <c r="D7011" s="425"/>
      <c r="E7011" s="471"/>
      <c r="F7011" s="468">
        <f>IF(C7011="",0,D7000)</f>
        <v>0</v>
      </c>
      <c r="G7011" s="426">
        <f t="shared" si="746"/>
        <v>0</v>
      </c>
    </row>
    <row r="7012" spans="1:7" ht="16.5" customHeight="1" x14ac:dyDescent="0.2">
      <c r="A7012" s="578"/>
      <c r="B7012" s="418">
        <f t="shared" si="745"/>
        <v>0</v>
      </c>
      <c r="C7012" s="428"/>
      <c r="D7012" s="425"/>
      <c r="E7012" s="471"/>
      <c r="F7012" s="468">
        <f>IF(C7012="",0,D7000)</f>
        <v>0</v>
      </c>
      <c r="G7012" s="426">
        <f t="shared" si="746"/>
        <v>0</v>
      </c>
    </row>
    <row r="7013" spans="1:7" ht="16.5" customHeight="1" x14ac:dyDescent="0.2">
      <c r="A7013" s="578"/>
      <c r="B7013" s="418">
        <f t="shared" si="745"/>
        <v>0</v>
      </c>
      <c r="C7013" s="428"/>
      <c r="D7013" s="425"/>
      <c r="E7013" s="429"/>
      <c r="F7013" s="468">
        <f>IF(C7013="",0,D7000)</f>
        <v>0</v>
      </c>
      <c r="G7013" s="426">
        <f t="shared" si="746"/>
        <v>0</v>
      </c>
    </row>
    <row r="7014" spans="1:7" ht="16.5" customHeight="1" x14ac:dyDescent="0.2">
      <c r="A7014" s="578"/>
      <c r="B7014" s="418">
        <f t="shared" si="745"/>
        <v>0</v>
      </c>
      <c r="C7014" s="424"/>
      <c r="D7014" s="425"/>
      <c r="E7014" s="429"/>
      <c r="F7014" s="468">
        <f>IF(C7014="",0,D7000)</f>
        <v>0</v>
      </c>
      <c r="G7014" s="426">
        <f t="shared" si="746"/>
        <v>0</v>
      </c>
    </row>
    <row r="7015" spans="1:7" ht="16.5" customHeight="1" x14ac:dyDescent="0.2">
      <c r="A7015" s="169"/>
      <c r="B7015" s="156"/>
      <c r="C7015" s="160"/>
      <c r="D7015" s="156"/>
      <c r="E7015" s="157"/>
      <c r="F7015" s="166" t="s">
        <v>35</v>
      </c>
      <c r="G7015" s="431">
        <f>SUBTOTAL(9,G7005:G7014)</f>
        <v>0</v>
      </c>
    </row>
    <row r="7016" spans="1:7" ht="16.5" customHeight="1" x14ac:dyDescent="0.2">
      <c r="A7016" s="165"/>
      <c r="B7016" s="160"/>
      <c r="C7016" s="167" t="s">
        <v>821</v>
      </c>
      <c r="D7016" s="156"/>
      <c r="E7016" s="157"/>
      <c r="F7016" s="158"/>
      <c r="G7016" s="168"/>
    </row>
    <row r="7017" spans="1:7" ht="16.5" customHeight="1" x14ac:dyDescent="0.2">
      <c r="A7017" s="603" t="s">
        <v>681</v>
      </c>
      <c r="B7017" s="604"/>
      <c r="C7017" s="605" t="s">
        <v>0</v>
      </c>
      <c r="D7017" s="607" t="s">
        <v>32</v>
      </c>
      <c r="E7017" s="607" t="s">
        <v>1715</v>
      </c>
      <c r="F7017" s="609" t="s">
        <v>1054</v>
      </c>
      <c r="G7017" s="611" t="s">
        <v>34</v>
      </c>
    </row>
    <row r="7018" spans="1:7" ht="16.5" customHeight="1" x14ac:dyDescent="0.2">
      <c r="A7018" s="163" t="s">
        <v>682</v>
      </c>
      <c r="B7018" s="164" t="s">
        <v>683</v>
      </c>
      <c r="C7018" s="606"/>
      <c r="D7018" s="608"/>
      <c r="E7018" s="608"/>
      <c r="F7018" s="610"/>
      <c r="G7018" s="612"/>
    </row>
    <row r="7019" spans="1:7" ht="16.5" customHeight="1" x14ac:dyDescent="0.2">
      <c r="A7019" s="423" t="s">
        <v>1822</v>
      </c>
      <c r="B7019" s="418" t="str">
        <f t="shared" ref="B7019:B7025" si="747">IF(A7019=0,0,VLOOKUP(A7019,Tabla_Indices,2,FALSE))</f>
        <v>Oficial Especializado</v>
      </c>
      <c r="C7019" s="427" t="s">
        <v>1723</v>
      </c>
      <c r="D7019" s="425"/>
      <c r="E7019" s="429"/>
      <c r="F7019" s="419">
        <f>D7000</f>
        <v>0</v>
      </c>
      <c r="G7019" s="432">
        <f>IF(F7019=0,0,ROUND(D7019*E7019/F7019,2))</f>
        <v>0</v>
      </c>
    </row>
    <row r="7020" spans="1:7" ht="16.5" customHeight="1" x14ac:dyDescent="0.2">
      <c r="A7020" s="423" t="s">
        <v>1823</v>
      </c>
      <c r="B7020" s="418" t="str">
        <f t="shared" si="747"/>
        <v xml:space="preserve">Oficial </v>
      </c>
      <c r="C7020" s="424" t="s">
        <v>1724</v>
      </c>
      <c r="D7020" s="425"/>
      <c r="E7020" s="429"/>
      <c r="F7020" s="419">
        <f>D7000</f>
        <v>0</v>
      </c>
      <c r="G7020" s="432">
        <f t="shared" ref="G7020:G7025" si="748">IF(F7020=0,0,ROUND(D7020*E7020/F7020,2))</f>
        <v>0</v>
      </c>
    </row>
    <row r="7021" spans="1:7" ht="16.5" customHeight="1" x14ac:dyDescent="0.2">
      <c r="A7021" s="423" t="s">
        <v>1824</v>
      </c>
      <c r="B7021" s="418" t="str">
        <f t="shared" si="747"/>
        <v>Ayudante</v>
      </c>
      <c r="C7021" s="424" t="s">
        <v>1725</v>
      </c>
      <c r="D7021" s="425"/>
      <c r="E7021" s="429"/>
      <c r="F7021" s="419">
        <f>D7000</f>
        <v>0</v>
      </c>
      <c r="G7021" s="432">
        <f t="shared" si="748"/>
        <v>0</v>
      </c>
    </row>
    <row r="7022" spans="1:7" ht="16.5" customHeight="1" x14ac:dyDescent="0.2">
      <c r="A7022" s="423" t="s">
        <v>1824</v>
      </c>
      <c r="B7022" s="418" t="str">
        <f t="shared" si="747"/>
        <v>Ayudante</v>
      </c>
      <c r="C7022" s="424" t="s">
        <v>825</v>
      </c>
      <c r="D7022" s="425"/>
      <c r="E7022" s="429"/>
      <c r="F7022" s="419">
        <f>D7000</f>
        <v>0</v>
      </c>
      <c r="G7022" s="432">
        <f t="shared" si="748"/>
        <v>0</v>
      </c>
    </row>
    <row r="7023" spans="1:7" ht="16.5" customHeight="1" x14ac:dyDescent="0.2">
      <c r="A7023" s="423"/>
      <c r="B7023" s="418">
        <f t="shared" si="747"/>
        <v>0</v>
      </c>
      <c r="C7023" s="424"/>
      <c r="D7023" s="425"/>
      <c r="E7023" s="429"/>
      <c r="F7023" s="419"/>
      <c r="G7023" s="432">
        <f t="shared" si="748"/>
        <v>0</v>
      </c>
    </row>
    <row r="7024" spans="1:7" ht="16.5" customHeight="1" x14ac:dyDescent="0.2">
      <c r="A7024" s="423" t="s">
        <v>1825</v>
      </c>
      <c r="B7024" s="418" t="str">
        <f t="shared" si="747"/>
        <v>Sereno</v>
      </c>
      <c r="C7024" s="424" t="s">
        <v>1726</v>
      </c>
      <c r="D7024" s="433"/>
      <c r="E7024" s="571"/>
      <c r="F7024" s="419">
        <f>D7000</f>
        <v>0</v>
      </c>
      <c r="G7024" s="432">
        <f t="shared" si="748"/>
        <v>0</v>
      </c>
    </row>
    <row r="7025" spans="1:7" ht="16.5" customHeight="1" x14ac:dyDescent="0.2">
      <c r="A7025" s="423"/>
      <c r="B7025" s="418">
        <f t="shared" si="747"/>
        <v>0</v>
      </c>
      <c r="C7025" s="418"/>
      <c r="D7025" s="469"/>
      <c r="E7025" s="419"/>
      <c r="F7025" s="419">
        <f>D7000</f>
        <v>0</v>
      </c>
      <c r="G7025" s="432">
        <f t="shared" si="748"/>
        <v>0</v>
      </c>
    </row>
    <row r="7026" spans="1:7" ht="16.5" customHeight="1" x14ac:dyDescent="0.2">
      <c r="A7026" s="169"/>
      <c r="B7026" s="156"/>
      <c r="C7026" s="160"/>
      <c r="D7026" s="156"/>
      <c r="E7026" s="157"/>
      <c r="F7026" s="166" t="s">
        <v>36</v>
      </c>
      <c r="G7026" s="434">
        <f>SUBTOTAL(9,G7019:G7025)</f>
        <v>0</v>
      </c>
    </row>
    <row r="7027" spans="1:7" ht="16.5" customHeight="1" x14ac:dyDescent="0.2">
      <c r="A7027" s="165"/>
      <c r="B7027" s="160"/>
      <c r="C7027" s="167" t="s">
        <v>1705</v>
      </c>
      <c r="D7027" s="156"/>
      <c r="E7027" s="157"/>
      <c r="F7027" s="158"/>
      <c r="G7027" s="168"/>
    </row>
    <row r="7028" spans="1:7" ht="16.5" customHeight="1" x14ac:dyDescent="0.2">
      <c r="A7028" s="603" t="s">
        <v>681</v>
      </c>
      <c r="B7028" s="604"/>
      <c r="C7028" s="605" t="s">
        <v>0</v>
      </c>
      <c r="D7028" s="605" t="s">
        <v>31</v>
      </c>
      <c r="E7028" s="607" t="s">
        <v>32</v>
      </c>
      <c r="F7028" s="609" t="s">
        <v>33</v>
      </c>
      <c r="G7028" s="611" t="s">
        <v>34</v>
      </c>
    </row>
    <row r="7029" spans="1:7" ht="16.5" customHeight="1" x14ac:dyDescent="0.2">
      <c r="A7029" s="163" t="s">
        <v>682</v>
      </c>
      <c r="B7029" s="164" t="s">
        <v>683</v>
      </c>
      <c r="C7029" s="606"/>
      <c r="D7029" s="606"/>
      <c r="E7029" s="608"/>
      <c r="F7029" s="610"/>
      <c r="G7029" s="612"/>
    </row>
    <row r="7030" spans="1:7" ht="16.5" customHeight="1" x14ac:dyDescent="0.2">
      <c r="A7030" s="423"/>
      <c r="B7030" s="418">
        <f t="shared" ref="B7030:B7040" si="749">IF(A7030=0,0,VLOOKUP(A7030,Tabla_Indices,2,FALSE))</f>
        <v>0</v>
      </c>
      <c r="C7030" s="424"/>
      <c r="D7030" s="425"/>
      <c r="E7030" s="429"/>
      <c r="F7030" s="430"/>
      <c r="G7030" s="432">
        <f>ROUND(E7030*F7030,2)</f>
        <v>0</v>
      </c>
    </row>
    <row r="7031" spans="1:7" ht="16.5" customHeight="1" x14ac:dyDescent="0.2">
      <c r="A7031" s="423"/>
      <c r="B7031" s="418">
        <f t="shared" si="749"/>
        <v>0</v>
      </c>
      <c r="C7031" s="424"/>
      <c r="D7031" s="425"/>
      <c r="E7031" s="429"/>
      <c r="F7031" s="430"/>
      <c r="G7031" s="432">
        <f t="shared" ref="G7031:G7040" si="750">ROUND(E7031*F7031,2)</f>
        <v>0</v>
      </c>
    </row>
    <row r="7032" spans="1:7" ht="16.5" customHeight="1" x14ac:dyDescent="0.2">
      <c r="A7032" s="423"/>
      <c r="B7032" s="418">
        <f t="shared" si="749"/>
        <v>0</v>
      </c>
      <c r="C7032" s="424"/>
      <c r="D7032" s="425"/>
      <c r="E7032" s="429"/>
      <c r="F7032" s="430"/>
      <c r="G7032" s="432">
        <f t="shared" si="750"/>
        <v>0</v>
      </c>
    </row>
    <row r="7033" spans="1:7" ht="16.5" customHeight="1" x14ac:dyDescent="0.2">
      <c r="A7033" s="423"/>
      <c r="B7033" s="418">
        <f t="shared" si="749"/>
        <v>0</v>
      </c>
      <c r="C7033" s="424"/>
      <c r="D7033" s="425"/>
      <c r="E7033" s="429"/>
      <c r="F7033" s="430"/>
      <c r="G7033" s="432">
        <f t="shared" si="750"/>
        <v>0</v>
      </c>
    </row>
    <row r="7034" spans="1:7" ht="16.5" customHeight="1" x14ac:dyDescent="0.2">
      <c r="A7034" s="423"/>
      <c r="B7034" s="418">
        <f t="shared" si="749"/>
        <v>0</v>
      </c>
      <c r="C7034" s="424"/>
      <c r="D7034" s="425"/>
      <c r="E7034" s="429"/>
      <c r="F7034" s="430"/>
      <c r="G7034" s="432">
        <f t="shared" si="750"/>
        <v>0</v>
      </c>
    </row>
    <row r="7035" spans="1:7" ht="16.5" customHeight="1" x14ac:dyDescent="0.2">
      <c r="A7035" s="423"/>
      <c r="B7035" s="418">
        <f t="shared" si="749"/>
        <v>0</v>
      </c>
      <c r="C7035" s="424"/>
      <c r="D7035" s="425"/>
      <c r="E7035" s="435"/>
      <c r="F7035" s="430"/>
      <c r="G7035" s="432">
        <f t="shared" si="750"/>
        <v>0</v>
      </c>
    </row>
    <row r="7036" spans="1:7" ht="16.5" customHeight="1" x14ac:dyDescent="0.2">
      <c r="A7036" s="423"/>
      <c r="B7036" s="418">
        <f t="shared" si="749"/>
        <v>0</v>
      </c>
      <c r="C7036" s="424"/>
      <c r="D7036" s="425"/>
      <c r="E7036" s="429"/>
      <c r="F7036" s="430"/>
      <c r="G7036" s="432">
        <f t="shared" si="750"/>
        <v>0</v>
      </c>
    </row>
    <row r="7037" spans="1:7" ht="16.5" customHeight="1" x14ac:dyDescent="0.2">
      <c r="A7037" s="423"/>
      <c r="B7037" s="418">
        <f t="shared" si="749"/>
        <v>0</v>
      </c>
      <c r="C7037" s="424"/>
      <c r="D7037" s="425"/>
      <c r="E7037" s="429"/>
      <c r="F7037" s="430"/>
      <c r="G7037" s="432">
        <f t="shared" si="750"/>
        <v>0</v>
      </c>
    </row>
    <row r="7038" spans="1:7" ht="16.5" customHeight="1" x14ac:dyDescent="0.2">
      <c r="A7038" s="423"/>
      <c r="B7038" s="418">
        <f t="shared" si="749"/>
        <v>0</v>
      </c>
      <c r="C7038" s="424"/>
      <c r="D7038" s="425"/>
      <c r="E7038" s="429"/>
      <c r="F7038" s="430"/>
      <c r="G7038" s="432">
        <f t="shared" si="750"/>
        <v>0</v>
      </c>
    </row>
    <row r="7039" spans="1:7" ht="16.5" customHeight="1" x14ac:dyDescent="0.2">
      <c r="A7039" s="423"/>
      <c r="B7039" s="418">
        <f t="shared" si="749"/>
        <v>0</v>
      </c>
      <c r="C7039" s="424"/>
      <c r="D7039" s="425"/>
      <c r="E7039" s="429"/>
      <c r="F7039" s="430"/>
      <c r="G7039" s="432">
        <f t="shared" si="750"/>
        <v>0</v>
      </c>
    </row>
    <row r="7040" spans="1:7" ht="16.5" customHeight="1" x14ac:dyDescent="0.2">
      <c r="A7040" s="423"/>
      <c r="B7040" s="418">
        <f t="shared" si="749"/>
        <v>0</v>
      </c>
      <c r="C7040" s="424"/>
      <c r="D7040" s="425"/>
      <c r="E7040" s="429"/>
      <c r="F7040" s="430"/>
      <c r="G7040" s="432">
        <f t="shared" si="750"/>
        <v>0</v>
      </c>
    </row>
    <row r="7041" spans="1:7" ht="16.5" customHeight="1" x14ac:dyDescent="0.2">
      <c r="A7041" s="165"/>
      <c r="B7041" s="160"/>
      <c r="C7041" s="160"/>
      <c r="D7041" s="156"/>
      <c r="E7041" s="157"/>
      <c r="F7041" s="166" t="s">
        <v>37</v>
      </c>
      <c r="G7041" s="436">
        <f>SUBTOTAL(9,G7030:G7040)</f>
        <v>0</v>
      </c>
    </row>
    <row r="7042" spans="1:7" ht="16.5" customHeight="1" x14ac:dyDescent="0.2">
      <c r="A7042" s="165"/>
      <c r="B7042" s="160"/>
      <c r="C7042" s="167" t="s">
        <v>1706</v>
      </c>
      <c r="D7042" s="156"/>
      <c r="E7042" s="157"/>
      <c r="F7042" s="158"/>
      <c r="G7042" s="168"/>
    </row>
    <row r="7043" spans="1:7" ht="16.5" customHeight="1" x14ac:dyDescent="0.2">
      <c r="A7043" s="603" t="s">
        <v>681</v>
      </c>
      <c r="B7043" s="604"/>
      <c r="C7043" s="605" t="s">
        <v>0</v>
      </c>
      <c r="D7043" s="605" t="s">
        <v>31</v>
      </c>
      <c r="E7043" s="607" t="s">
        <v>32</v>
      </c>
      <c r="F7043" s="609" t="s">
        <v>33</v>
      </c>
      <c r="G7043" s="611" t="s">
        <v>34</v>
      </c>
    </row>
    <row r="7044" spans="1:7" ht="16.5" customHeight="1" x14ac:dyDescent="0.2">
      <c r="A7044" s="163" t="s">
        <v>682</v>
      </c>
      <c r="B7044" s="164" t="s">
        <v>683</v>
      </c>
      <c r="C7044" s="606"/>
      <c r="D7044" s="606"/>
      <c r="E7044" s="608"/>
      <c r="F7044" s="610"/>
      <c r="G7044" s="612"/>
    </row>
    <row r="7045" spans="1:7" ht="16.5" customHeight="1" x14ac:dyDescent="0.2">
      <c r="A7045" s="423"/>
      <c r="B7045" s="418">
        <f>IF(A7045=0,0,VLOOKUP(A7045,Tabla_Indices,2,FALSE))</f>
        <v>0</v>
      </c>
      <c r="C7045" s="424"/>
      <c r="D7045" s="425"/>
      <c r="E7045" s="429"/>
      <c r="F7045" s="430"/>
      <c r="G7045" s="432">
        <f>ROUND(E7045*F7045,2)</f>
        <v>0</v>
      </c>
    </row>
    <row r="7046" spans="1:7" ht="16.5" customHeight="1" x14ac:dyDescent="0.2">
      <c r="A7046" s="423"/>
      <c r="B7046" s="418">
        <f>IF(A7046=0,0,VLOOKUP(A7046,Tabla_Indices,2,FALSE))</f>
        <v>0</v>
      </c>
      <c r="C7046" s="424"/>
      <c r="D7046" s="425"/>
      <c r="E7046" s="435"/>
      <c r="F7046" s="430"/>
      <c r="G7046" s="432">
        <f t="shared" ref="G7046" si="751">ROUND(E7046*F7046,2)</f>
        <v>0</v>
      </c>
    </row>
    <row r="7047" spans="1:7" ht="16.5" customHeight="1" x14ac:dyDescent="0.2">
      <c r="A7047" s="165"/>
      <c r="B7047" s="160"/>
      <c r="C7047" s="160"/>
      <c r="D7047" s="156"/>
      <c r="E7047" s="157"/>
      <c r="F7047" s="166" t="s">
        <v>1707</v>
      </c>
      <c r="G7047" s="436">
        <f>SUBTOTAL(9,G7045:G7046)</f>
        <v>0</v>
      </c>
    </row>
    <row r="7048" spans="1:7" ht="16.5" customHeight="1" thickBot="1" x14ac:dyDescent="0.25">
      <c r="A7048" s="170"/>
      <c r="B7048" s="171"/>
      <c r="C7048" s="172"/>
      <c r="D7048" s="171"/>
      <c r="E7048" s="173"/>
      <c r="F7048" s="174"/>
      <c r="G7048" s="175"/>
    </row>
    <row r="7049" spans="1:7" ht="16.5" customHeight="1" thickBot="1" x14ac:dyDescent="0.25">
      <c r="A7049" s="202">
        <f>B6982</f>
        <v>94</v>
      </c>
      <c r="B7049" s="201">
        <f>C6982</f>
        <v>0</v>
      </c>
      <c r="C7049" s="225"/>
      <c r="D7049" s="225" t="s">
        <v>38</v>
      </c>
      <c r="E7049" s="226"/>
      <c r="F7049" s="437" t="str">
        <f>CONCATENATE("$/",G6982)</f>
        <v>$/0</v>
      </c>
      <c r="G7049" s="438">
        <f>SUBTOTAL(9,G7005:G7048)</f>
        <v>0</v>
      </c>
    </row>
    <row r="7050" spans="1:7" ht="16.5" customHeight="1" thickTop="1" thickBot="1" x14ac:dyDescent="0.25"/>
    <row r="7051" spans="1:7" ht="16.5" customHeight="1" thickTop="1" x14ac:dyDescent="0.2">
      <c r="A7051" s="613" t="s">
        <v>40</v>
      </c>
      <c r="B7051" s="614"/>
      <c r="C7051" s="614"/>
      <c r="D7051" s="614"/>
      <c r="E7051" s="614"/>
      <c r="F7051" s="614"/>
      <c r="G7051" s="615"/>
    </row>
    <row r="7052" spans="1:7" ht="16.5" customHeight="1" x14ac:dyDescent="0.2">
      <c r="A7052" s="146" t="s">
        <v>819</v>
      </c>
      <c r="B7052" s="147" t="str">
        <f>Comitente</f>
        <v>DIRECCIÓN PROVINCIAL DE VIALIDAD</v>
      </c>
      <c r="C7052" s="148"/>
      <c r="D7052" s="223"/>
      <c r="E7052" s="223"/>
      <c r="F7052" s="150"/>
      <c r="G7052" s="151"/>
    </row>
    <row r="7053" spans="1:7" ht="16.5" customHeight="1" x14ac:dyDescent="0.2">
      <c r="A7053" s="146" t="s">
        <v>820</v>
      </c>
      <c r="B7053" s="147">
        <f>Contratista</f>
        <v>0</v>
      </c>
      <c r="C7053" s="152"/>
      <c r="D7053" s="152"/>
      <c r="E7053" s="152"/>
      <c r="F7053" s="147"/>
      <c r="G7053" s="153"/>
    </row>
    <row r="7054" spans="1:7" ht="16.5" customHeight="1" x14ac:dyDescent="0.2">
      <c r="A7054" s="146" t="s">
        <v>28</v>
      </c>
      <c r="B7054" s="147">
        <f>Obra</f>
        <v>0</v>
      </c>
      <c r="C7054" s="152"/>
      <c r="D7054" s="152"/>
      <c r="E7054" s="152"/>
      <c r="F7054" s="147" t="s">
        <v>41</v>
      </c>
      <c r="G7054" s="153">
        <f>Fecha_Base</f>
        <v>0</v>
      </c>
    </row>
    <row r="7055" spans="1:7" ht="16.5" customHeight="1" x14ac:dyDescent="0.2">
      <c r="A7055" s="154" t="s">
        <v>818</v>
      </c>
      <c r="B7055" s="155">
        <f>Ubicación</f>
        <v>0</v>
      </c>
      <c r="C7055" s="155"/>
      <c r="D7055" s="156"/>
      <c r="E7055" s="157"/>
      <c r="F7055" s="158"/>
      <c r="G7055" s="159"/>
    </row>
    <row r="7056" spans="1:7" ht="16.5" customHeight="1" x14ac:dyDescent="0.2">
      <c r="A7056" s="154" t="s">
        <v>42</v>
      </c>
      <c r="B7056" s="470"/>
      <c r="C7056" s="160" t="str">
        <f>IF(B7056="","",VLOOKUP(B7056,Tabla_CyP,2,FALSE))</f>
        <v/>
      </c>
      <c r="E7056" s="157"/>
      <c r="F7056" s="158"/>
      <c r="G7056" s="159"/>
    </row>
    <row r="7057" spans="1:7" ht="16.5" customHeight="1" x14ac:dyDescent="0.2">
      <c r="A7057" s="154" t="s">
        <v>29</v>
      </c>
      <c r="B7057" s="570">
        <v>95</v>
      </c>
      <c r="C7057" s="160">
        <f>IF(B7057=0,"",VLOOKUP(B7057,Tabla_CyP,2,FALSE))</f>
        <v>0</v>
      </c>
      <c r="D7057" s="156"/>
      <c r="E7057" s="157"/>
      <c r="F7057" s="155" t="s">
        <v>30</v>
      </c>
      <c r="G7057" s="161">
        <f>IF(B7057=0,"",VLOOKUP(B7057,Tabla_CyP,4,FALSE))</f>
        <v>0</v>
      </c>
    </row>
    <row r="7058" spans="1:7" ht="16.5" customHeight="1" x14ac:dyDescent="0.2">
      <c r="A7058" s="154"/>
      <c r="B7058" s="155"/>
      <c r="C7058" s="160"/>
      <c r="D7058" s="156"/>
      <c r="E7058" s="157"/>
      <c r="F7058" s="160"/>
      <c r="G7058" s="162"/>
    </row>
    <row r="7059" spans="1:7" ht="16.5" customHeight="1" x14ac:dyDescent="0.2">
      <c r="A7059" s="412"/>
      <c r="B7059" s="149"/>
      <c r="C7059" s="413" t="s">
        <v>1695</v>
      </c>
      <c r="D7059" s="149"/>
      <c r="E7059" s="149"/>
      <c r="F7059" s="149"/>
      <c r="G7059" s="414"/>
    </row>
    <row r="7060" spans="1:7" ht="16.5" customHeight="1" x14ac:dyDescent="0.2">
      <c r="A7060" s="154"/>
      <c r="B7060" s="215"/>
      <c r="C7060" s="160"/>
      <c r="D7060" s="156"/>
      <c r="E7060" s="157"/>
      <c r="F7060" s="155"/>
      <c r="G7060" s="161"/>
    </row>
    <row r="7061" spans="1:7" ht="16.5" customHeight="1" x14ac:dyDescent="0.2">
      <c r="A7061" s="154"/>
      <c r="B7061" s="215"/>
      <c r="C7061" s="415" t="s">
        <v>1696</v>
      </c>
      <c r="D7061" s="416" t="s">
        <v>32</v>
      </c>
      <c r="E7061" s="416" t="s">
        <v>1697</v>
      </c>
      <c r="F7061" s="416" t="s">
        <v>1698</v>
      </c>
      <c r="G7061" s="417" t="s">
        <v>1699</v>
      </c>
    </row>
    <row r="7062" spans="1:7" ht="16.5" customHeight="1" x14ac:dyDescent="0.2">
      <c r="A7062" s="154"/>
      <c r="B7062" s="215"/>
      <c r="C7062" s="424"/>
      <c r="D7062" s="429"/>
      <c r="E7062" s="467"/>
      <c r="F7062" s="430"/>
      <c r="G7062" s="420">
        <f>ROUND(D7062*F7062,2)</f>
        <v>0</v>
      </c>
    </row>
    <row r="7063" spans="1:7" ht="16.5" customHeight="1" x14ac:dyDescent="0.2">
      <c r="A7063" s="154"/>
      <c r="B7063" s="215"/>
      <c r="C7063" s="424"/>
      <c r="D7063" s="429"/>
      <c r="E7063" s="467"/>
      <c r="F7063" s="430"/>
      <c r="G7063" s="420">
        <f>ROUND(D7063*F7063,2)</f>
        <v>0</v>
      </c>
    </row>
    <row r="7064" spans="1:7" ht="16.5" customHeight="1" x14ac:dyDescent="0.2">
      <c r="A7064" s="154"/>
      <c r="B7064" s="215"/>
      <c r="C7064" s="424"/>
      <c r="D7064" s="429"/>
      <c r="E7064" s="467"/>
      <c r="F7064" s="430"/>
      <c r="G7064" s="420">
        <f>ROUND(D7064*F7064,2)</f>
        <v>0</v>
      </c>
    </row>
    <row r="7065" spans="1:7" ht="16.5" customHeight="1" x14ac:dyDescent="0.2">
      <c r="A7065" s="154"/>
      <c r="B7065" s="215"/>
      <c r="C7065" s="424"/>
      <c r="D7065" s="429"/>
      <c r="E7065" s="467"/>
      <c r="F7065" s="430"/>
      <c r="G7065" s="420">
        <f>ROUND(D7065*F7065,2)</f>
        <v>0</v>
      </c>
    </row>
    <row r="7066" spans="1:7" ht="16.5" customHeight="1" x14ac:dyDescent="0.2">
      <c r="A7066" s="154"/>
      <c r="B7066" s="215"/>
      <c r="C7066" s="424"/>
      <c r="D7066" s="429"/>
      <c r="E7066" s="467"/>
      <c r="F7066" s="430"/>
      <c r="G7066" s="420">
        <f t="shared" ref="G7066:G7071" si="752">ROUND(D7066*F7066,2)</f>
        <v>0</v>
      </c>
    </row>
    <row r="7067" spans="1:7" ht="16.5" customHeight="1" x14ac:dyDescent="0.2">
      <c r="A7067" s="154"/>
      <c r="B7067" s="215"/>
      <c r="C7067" s="424"/>
      <c r="D7067" s="429"/>
      <c r="E7067" s="467"/>
      <c r="F7067" s="430"/>
      <c r="G7067" s="420">
        <f t="shared" si="752"/>
        <v>0</v>
      </c>
    </row>
    <row r="7068" spans="1:7" ht="16.5" customHeight="1" x14ac:dyDescent="0.2">
      <c r="A7068" s="154"/>
      <c r="B7068" s="215"/>
      <c r="C7068" s="424"/>
      <c r="D7068" s="429"/>
      <c r="E7068" s="467"/>
      <c r="F7068" s="430"/>
      <c r="G7068" s="420">
        <f t="shared" si="752"/>
        <v>0</v>
      </c>
    </row>
    <row r="7069" spans="1:7" ht="16.5" customHeight="1" x14ac:dyDescent="0.2">
      <c r="A7069" s="154"/>
      <c r="B7069" s="215"/>
      <c r="C7069" s="424"/>
      <c r="D7069" s="429"/>
      <c r="E7069" s="467"/>
      <c r="F7069" s="430"/>
      <c r="G7069" s="420">
        <f t="shared" si="752"/>
        <v>0</v>
      </c>
    </row>
    <row r="7070" spans="1:7" ht="16.5" customHeight="1" x14ac:dyDescent="0.2">
      <c r="A7070" s="154"/>
      <c r="B7070" s="215"/>
      <c r="C7070" s="424"/>
      <c r="D7070" s="429"/>
      <c r="E7070" s="467"/>
      <c r="F7070" s="430"/>
      <c r="G7070" s="420">
        <f t="shared" si="752"/>
        <v>0</v>
      </c>
    </row>
    <row r="7071" spans="1:7" ht="16.5" customHeight="1" x14ac:dyDescent="0.2">
      <c r="A7071" s="154"/>
      <c r="B7071" s="215"/>
      <c r="C7071" s="424"/>
      <c r="D7071" s="429"/>
      <c r="E7071" s="467"/>
      <c r="F7071" s="430"/>
      <c r="G7071" s="420">
        <f t="shared" si="752"/>
        <v>0</v>
      </c>
    </row>
    <row r="7072" spans="1:7" ht="16.5" customHeight="1" thickBot="1" x14ac:dyDescent="0.25">
      <c r="A7072" s="154"/>
      <c r="B7072" s="215"/>
      <c r="C7072" s="160"/>
      <c r="E7072" s="222"/>
      <c r="F7072" s="155"/>
      <c r="G7072" s="161"/>
    </row>
    <row r="7073" spans="1:7" ht="16.5" customHeight="1" thickBot="1" x14ac:dyDescent="0.25">
      <c r="A7073" s="154"/>
      <c r="C7073" s="421" t="s">
        <v>1700</v>
      </c>
      <c r="E7073" s="222">
        <f>SUMPRODUCT(D7062:D7071,E7062:E7071)</f>
        <v>0</v>
      </c>
      <c r="F7073" s="155" t="s">
        <v>1701</v>
      </c>
      <c r="G7073" s="422">
        <f>SUM(G7062:G7071)</f>
        <v>0</v>
      </c>
    </row>
    <row r="7074" spans="1:7" ht="16.5" customHeight="1" x14ac:dyDescent="0.2">
      <c r="A7074" s="154"/>
      <c r="B7074" s="215"/>
      <c r="C7074" s="421"/>
      <c r="D7074" s="222"/>
      <c r="E7074" s="157"/>
      <c r="F7074" s="155"/>
      <c r="G7074" s="224"/>
    </row>
    <row r="7075" spans="1:7" ht="16.5" customHeight="1" x14ac:dyDescent="0.2">
      <c r="A7075" s="154"/>
      <c r="B7075" s="215"/>
      <c r="C7075" s="155" t="s">
        <v>1702</v>
      </c>
      <c r="D7075" s="425"/>
      <c r="E7075" s="559" t="str">
        <f>CONCATENATE(G7057,"/día")</f>
        <v>0/día</v>
      </c>
      <c r="F7075" s="155"/>
      <c r="G7075" s="161"/>
    </row>
    <row r="7076" spans="1:7" ht="16.5" customHeight="1" x14ac:dyDescent="0.2">
      <c r="A7076" s="154"/>
      <c r="B7076" s="215"/>
      <c r="C7076" s="160"/>
      <c r="D7076" s="156"/>
      <c r="E7076" s="157"/>
      <c r="F7076" s="155"/>
      <c r="G7076" s="161"/>
    </row>
    <row r="7077" spans="1:7" ht="16.5" customHeight="1" x14ac:dyDescent="0.2">
      <c r="A7077" s="603" t="s">
        <v>681</v>
      </c>
      <c r="B7077" s="604"/>
      <c r="C7077" s="605" t="s">
        <v>0</v>
      </c>
      <c r="D7077" s="607" t="s">
        <v>1703</v>
      </c>
      <c r="E7077" s="607" t="s">
        <v>1715</v>
      </c>
      <c r="F7077" s="609" t="s">
        <v>1054</v>
      </c>
      <c r="G7077" s="611" t="s">
        <v>34</v>
      </c>
    </row>
    <row r="7078" spans="1:7" ht="16.5" customHeight="1" x14ac:dyDescent="0.2">
      <c r="A7078" s="163" t="s">
        <v>682</v>
      </c>
      <c r="B7078" s="164" t="s">
        <v>683</v>
      </c>
      <c r="C7078" s="606"/>
      <c r="D7078" s="608"/>
      <c r="E7078" s="608"/>
      <c r="F7078" s="610"/>
      <c r="G7078" s="612"/>
    </row>
    <row r="7079" spans="1:7" ht="16.5" customHeight="1" x14ac:dyDescent="0.2">
      <c r="A7079" s="165"/>
      <c r="B7079" s="160"/>
      <c r="C7079" s="167" t="s">
        <v>1704</v>
      </c>
      <c r="D7079" s="157"/>
      <c r="E7079" s="157"/>
      <c r="F7079" s="160"/>
      <c r="G7079" s="168"/>
    </row>
    <row r="7080" spans="1:7" ht="16.5" customHeight="1" x14ac:dyDescent="0.2">
      <c r="A7080" s="578" t="s">
        <v>1806</v>
      </c>
      <c r="B7080" s="418" t="str">
        <f t="shared" ref="B7080:B7089" si="753">IF(A7080=0,0,VLOOKUP(A7080,Tabla_Indices,2,FALSE))</f>
        <v>Equipo - Amortización de equipo</v>
      </c>
      <c r="C7080" s="424" t="s">
        <v>1821</v>
      </c>
      <c r="D7080" s="579">
        <f>C_Amortización_Equipo</f>
        <v>0</v>
      </c>
      <c r="E7080" s="472"/>
      <c r="F7080" s="468">
        <f>IF(C7080="",0,D7075)</f>
        <v>0</v>
      </c>
      <c r="G7080" s="426">
        <f>IF(F7080=0,0,ROUND(E7080/F7080,2))</f>
        <v>0</v>
      </c>
    </row>
    <row r="7081" spans="1:7" ht="16.5" customHeight="1" x14ac:dyDescent="0.2">
      <c r="A7081" s="578" t="s">
        <v>1806</v>
      </c>
      <c r="B7081" s="418" t="str">
        <f t="shared" si="753"/>
        <v>Equipo - Amortización de equipo</v>
      </c>
      <c r="C7081" s="424" t="s">
        <v>1811</v>
      </c>
      <c r="D7081" s="579">
        <f>C_Interés_Equipo</f>
        <v>0</v>
      </c>
      <c r="E7081" s="472"/>
      <c r="F7081" s="468">
        <f>IF(C7081="",0,D7075)</f>
        <v>0</v>
      </c>
      <c r="G7081" s="426">
        <f t="shared" ref="G7081:G7089" si="754">IF(F7081=0,0,ROUND(E7081/F7081,2))</f>
        <v>0</v>
      </c>
    </row>
    <row r="7082" spans="1:7" ht="16.5" customHeight="1" x14ac:dyDescent="0.2">
      <c r="A7082" s="578" t="s">
        <v>1807</v>
      </c>
      <c r="B7082" s="418" t="str">
        <f t="shared" si="753"/>
        <v xml:space="preserve">Accesorios y repuestos para máquinas de uso especial                 </v>
      </c>
      <c r="C7082" s="428" t="s">
        <v>1721</v>
      </c>
      <c r="D7082" s="579">
        <f>C_Reparaciones_Repuestos_Equipos</f>
        <v>0</v>
      </c>
      <c r="E7082" s="472"/>
      <c r="F7082" s="468">
        <f>IF(C7082="",0,D7075)</f>
        <v>0</v>
      </c>
      <c r="G7082" s="426">
        <f t="shared" si="754"/>
        <v>0</v>
      </c>
    </row>
    <row r="7083" spans="1:7" ht="16.5" customHeight="1" x14ac:dyDescent="0.2">
      <c r="A7083" s="578" t="s">
        <v>1809</v>
      </c>
      <c r="B7083" s="418" t="str">
        <f t="shared" si="753"/>
        <v xml:space="preserve">Gas oil                                                                </v>
      </c>
      <c r="C7083" s="428" t="s">
        <v>982</v>
      </c>
      <c r="D7083" s="579">
        <f>C_Combustible_Equipos</f>
        <v>0</v>
      </c>
      <c r="E7083" s="472"/>
      <c r="F7083" s="468">
        <f>IF(C7083="",0,D7075)</f>
        <v>0</v>
      </c>
      <c r="G7083" s="426">
        <f t="shared" si="754"/>
        <v>0</v>
      </c>
    </row>
    <row r="7084" spans="1:7" ht="16.5" customHeight="1" x14ac:dyDescent="0.2">
      <c r="A7084" s="578" t="s">
        <v>1810</v>
      </c>
      <c r="B7084" s="418" t="str">
        <f t="shared" si="753"/>
        <v xml:space="preserve">Aceites lubricantes                                                    </v>
      </c>
      <c r="C7084" s="428" t="s">
        <v>1808</v>
      </c>
      <c r="D7084" s="579">
        <f>C_Lubricantes_Equipos</f>
        <v>0</v>
      </c>
      <c r="E7084" s="472"/>
      <c r="F7084" s="468">
        <f>IF(C7084="",0,D7075)</f>
        <v>0</v>
      </c>
      <c r="G7084" s="426">
        <f t="shared" si="754"/>
        <v>0</v>
      </c>
    </row>
    <row r="7085" spans="1:7" ht="16.5" customHeight="1" x14ac:dyDescent="0.2">
      <c r="A7085" s="578"/>
      <c r="B7085" s="418">
        <f t="shared" si="753"/>
        <v>0</v>
      </c>
      <c r="C7085" s="428"/>
      <c r="D7085" s="471"/>
      <c r="E7085" s="430"/>
      <c r="F7085" s="468">
        <f>IF(C7085="",0,D7075)</f>
        <v>0</v>
      </c>
      <c r="G7085" s="426">
        <f t="shared" si="754"/>
        <v>0</v>
      </c>
    </row>
    <row r="7086" spans="1:7" ht="16.5" customHeight="1" x14ac:dyDescent="0.2">
      <c r="A7086" s="578"/>
      <c r="B7086" s="418">
        <f t="shared" si="753"/>
        <v>0</v>
      </c>
      <c r="C7086" s="428"/>
      <c r="D7086" s="425"/>
      <c r="E7086" s="471"/>
      <c r="F7086" s="468">
        <f>IF(C7086="",0,D7075)</f>
        <v>0</v>
      </c>
      <c r="G7086" s="426">
        <f t="shared" si="754"/>
        <v>0</v>
      </c>
    </row>
    <row r="7087" spans="1:7" ht="16.5" customHeight="1" x14ac:dyDescent="0.2">
      <c r="A7087" s="578"/>
      <c r="B7087" s="418">
        <f t="shared" si="753"/>
        <v>0</v>
      </c>
      <c r="C7087" s="428"/>
      <c r="D7087" s="425"/>
      <c r="E7087" s="471"/>
      <c r="F7087" s="468">
        <f>IF(C7087="",0,D7075)</f>
        <v>0</v>
      </c>
      <c r="G7087" s="426">
        <f t="shared" si="754"/>
        <v>0</v>
      </c>
    </row>
    <row r="7088" spans="1:7" ht="16.5" customHeight="1" x14ac:dyDescent="0.2">
      <c r="A7088" s="578"/>
      <c r="B7088" s="418">
        <f t="shared" si="753"/>
        <v>0</v>
      </c>
      <c r="C7088" s="428"/>
      <c r="D7088" s="425"/>
      <c r="E7088" s="429"/>
      <c r="F7088" s="468">
        <f>IF(C7088="",0,D7075)</f>
        <v>0</v>
      </c>
      <c r="G7088" s="426">
        <f t="shared" si="754"/>
        <v>0</v>
      </c>
    </row>
    <row r="7089" spans="1:7" ht="16.5" customHeight="1" x14ac:dyDescent="0.2">
      <c r="A7089" s="578"/>
      <c r="B7089" s="418">
        <f t="shared" si="753"/>
        <v>0</v>
      </c>
      <c r="C7089" s="424"/>
      <c r="D7089" s="425"/>
      <c r="E7089" s="429"/>
      <c r="F7089" s="468">
        <f>IF(C7089="",0,D7075)</f>
        <v>0</v>
      </c>
      <c r="G7089" s="426">
        <f t="shared" si="754"/>
        <v>0</v>
      </c>
    </row>
    <row r="7090" spans="1:7" ht="16.5" customHeight="1" x14ac:dyDescent="0.2">
      <c r="A7090" s="169"/>
      <c r="B7090" s="156"/>
      <c r="C7090" s="160"/>
      <c r="D7090" s="156"/>
      <c r="E7090" s="157"/>
      <c r="F7090" s="166" t="s">
        <v>35</v>
      </c>
      <c r="G7090" s="431">
        <f>SUBTOTAL(9,G7080:G7089)</f>
        <v>0</v>
      </c>
    </row>
    <row r="7091" spans="1:7" ht="16.5" customHeight="1" x14ac:dyDescent="0.2">
      <c r="A7091" s="165"/>
      <c r="B7091" s="160"/>
      <c r="C7091" s="167" t="s">
        <v>821</v>
      </c>
      <c r="D7091" s="156"/>
      <c r="E7091" s="157"/>
      <c r="F7091" s="158"/>
      <c r="G7091" s="168"/>
    </row>
    <row r="7092" spans="1:7" ht="16.5" customHeight="1" x14ac:dyDescent="0.2">
      <c r="A7092" s="603" t="s">
        <v>681</v>
      </c>
      <c r="B7092" s="604"/>
      <c r="C7092" s="605" t="s">
        <v>0</v>
      </c>
      <c r="D7092" s="607" t="s">
        <v>32</v>
      </c>
      <c r="E7092" s="607" t="s">
        <v>1715</v>
      </c>
      <c r="F7092" s="609" t="s">
        <v>1054</v>
      </c>
      <c r="G7092" s="611" t="s">
        <v>34</v>
      </c>
    </row>
    <row r="7093" spans="1:7" ht="16.5" customHeight="1" x14ac:dyDescent="0.2">
      <c r="A7093" s="163" t="s">
        <v>682</v>
      </c>
      <c r="B7093" s="164" t="s">
        <v>683</v>
      </c>
      <c r="C7093" s="606"/>
      <c r="D7093" s="608"/>
      <c r="E7093" s="608"/>
      <c r="F7093" s="610"/>
      <c r="G7093" s="612"/>
    </row>
    <row r="7094" spans="1:7" ht="16.5" customHeight="1" x14ac:dyDescent="0.2">
      <c r="A7094" s="423" t="s">
        <v>1822</v>
      </c>
      <c r="B7094" s="418" t="str">
        <f t="shared" ref="B7094:B7100" si="755">IF(A7094=0,0,VLOOKUP(A7094,Tabla_Indices,2,FALSE))</f>
        <v>Oficial Especializado</v>
      </c>
      <c r="C7094" s="427" t="s">
        <v>1723</v>
      </c>
      <c r="D7094" s="425"/>
      <c r="E7094" s="429"/>
      <c r="F7094" s="419">
        <f>D7075</f>
        <v>0</v>
      </c>
      <c r="G7094" s="432">
        <f>IF(F7094=0,0,ROUND(D7094*E7094/F7094,2))</f>
        <v>0</v>
      </c>
    </row>
    <row r="7095" spans="1:7" ht="16.5" customHeight="1" x14ac:dyDescent="0.2">
      <c r="A7095" s="423" t="s">
        <v>1823</v>
      </c>
      <c r="B7095" s="418" t="str">
        <f t="shared" si="755"/>
        <v xml:space="preserve">Oficial </v>
      </c>
      <c r="C7095" s="424" t="s">
        <v>1724</v>
      </c>
      <c r="D7095" s="425"/>
      <c r="E7095" s="429"/>
      <c r="F7095" s="419">
        <f>D7075</f>
        <v>0</v>
      </c>
      <c r="G7095" s="432">
        <f t="shared" ref="G7095:G7100" si="756">IF(F7095=0,0,ROUND(D7095*E7095/F7095,2))</f>
        <v>0</v>
      </c>
    </row>
    <row r="7096" spans="1:7" ht="16.5" customHeight="1" x14ac:dyDescent="0.2">
      <c r="A7096" s="423" t="s">
        <v>1824</v>
      </c>
      <c r="B7096" s="418" t="str">
        <f t="shared" si="755"/>
        <v>Ayudante</v>
      </c>
      <c r="C7096" s="424" t="s">
        <v>1725</v>
      </c>
      <c r="D7096" s="425"/>
      <c r="E7096" s="429"/>
      <c r="F7096" s="419">
        <f>D7075</f>
        <v>0</v>
      </c>
      <c r="G7096" s="432">
        <f t="shared" si="756"/>
        <v>0</v>
      </c>
    </row>
    <row r="7097" spans="1:7" ht="16.5" customHeight="1" x14ac:dyDescent="0.2">
      <c r="A7097" s="423" t="s">
        <v>1824</v>
      </c>
      <c r="B7097" s="418" t="str">
        <f t="shared" si="755"/>
        <v>Ayudante</v>
      </c>
      <c r="C7097" s="424" t="s">
        <v>825</v>
      </c>
      <c r="D7097" s="425"/>
      <c r="E7097" s="429"/>
      <c r="F7097" s="419">
        <f>D7075</f>
        <v>0</v>
      </c>
      <c r="G7097" s="432">
        <f t="shared" si="756"/>
        <v>0</v>
      </c>
    </row>
    <row r="7098" spans="1:7" ht="16.5" customHeight="1" x14ac:dyDescent="0.2">
      <c r="A7098" s="423"/>
      <c r="B7098" s="418">
        <f t="shared" si="755"/>
        <v>0</v>
      </c>
      <c r="C7098" s="424"/>
      <c r="D7098" s="425"/>
      <c r="E7098" s="429"/>
      <c r="F7098" s="419"/>
      <c r="G7098" s="432">
        <f t="shared" si="756"/>
        <v>0</v>
      </c>
    </row>
    <row r="7099" spans="1:7" ht="16.5" customHeight="1" x14ac:dyDescent="0.2">
      <c r="A7099" s="423" t="s">
        <v>1825</v>
      </c>
      <c r="B7099" s="418" t="str">
        <f t="shared" si="755"/>
        <v>Sereno</v>
      </c>
      <c r="C7099" s="424" t="s">
        <v>1726</v>
      </c>
      <c r="D7099" s="433"/>
      <c r="E7099" s="571"/>
      <c r="F7099" s="419">
        <f>D7075</f>
        <v>0</v>
      </c>
      <c r="G7099" s="432">
        <f t="shared" si="756"/>
        <v>0</v>
      </c>
    </row>
    <row r="7100" spans="1:7" ht="16.5" customHeight="1" x14ac:dyDescent="0.2">
      <c r="A7100" s="423"/>
      <c r="B7100" s="418">
        <f t="shared" si="755"/>
        <v>0</v>
      </c>
      <c r="C7100" s="418"/>
      <c r="D7100" s="469"/>
      <c r="E7100" s="419"/>
      <c r="F7100" s="419">
        <f>D7075</f>
        <v>0</v>
      </c>
      <c r="G7100" s="432">
        <f t="shared" si="756"/>
        <v>0</v>
      </c>
    </row>
    <row r="7101" spans="1:7" ht="16.5" customHeight="1" x14ac:dyDescent="0.2">
      <c r="A7101" s="169"/>
      <c r="B7101" s="156"/>
      <c r="C7101" s="160"/>
      <c r="D7101" s="156"/>
      <c r="E7101" s="157"/>
      <c r="F7101" s="166" t="s">
        <v>36</v>
      </c>
      <c r="G7101" s="434">
        <f>SUBTOTAL(9,G7094:G7100)</f>
        <v>0</v>
      </c>
    </row>
    <row r="7102" spans="1:7" ht="16.5" customHeight="1" x14ac:dyDescent="0.2">
      <c r="A7102" s="165"/>
      <c r="B7102" s="160"/>
      <c r="C7102" s="167" t="s">
        <v>1705</v>
      </c>
      <c r="D7102" s="156"/>
      <c r="E7102" s="157"/>
      <c r="F7102" s="158"/>
      <c r="G7102" s="168"/>
    </row>
    <row r="7103" spans="1:7" ht="16.5" customHeight="1" x14ac:dyDescent="0.2">
      <c r="A7103" s="603" t="s">
        <v>681</v>
      </c>
      <c r="B7103" s="604"/>
      <c r="C7103" s="605" t="s">
        <v>0</v>
      </c>
      <c r="D7103" s="605" t="s">
        <v>31</v>
      </c>
      <c r="E7103" s="607" t="s">
        <v>32</v>
      </c>
      <c r="F7103" s="609" t="s">
        <v>33</v>
      </c>
      <c r="G7103" s="611" t="s">
        <v>34</v>
      </c>
    </row>
    <row r="7104" spans="1:7" ht="16.5" customHeight="1" x14ac:dyDescent="0.2">
      <c r="A7104" s="163" t="s">
        <v>682</v>
      </c>
      <c r="B7104" s="164" t="s">
        <v>683</v>
      </c>
      <c r="C7104" s="606"/>
      <c r="D7104" s="606"/>
      <c r="E7104" s="608"/>
      <c r="F7104" s="610"/>
      <c r="G7104" s="612"/>
    </row>
    <row r="7105" spans="1:7" ht="16.5" customHeight="1" x14ac:dyDescent="0.2">
      <c r="A7105" s="423"/>
      <c r="B7105" s="418">
        <f t="shared" ref="B7105:B7115" si="757">IF(A7105=0,0,VLOOKUP(A7105,Tabla_Indices,2,FALSE))</f>
        <v>0</v>
      </c>
      <c r="C7105" s="424"/>
      <c r="D7105" s="425"/>
      <c r="E7105" s="429"/>
      <c r="F7105" s="430"/>
      <c r="G7105" s="432">
        <f>ROUND(E7105*F7105,2)</f>
        <v>0</v>
      </c>
    </row>
    <row r="7106" spans="1:7" ht="16.5" customHeight="1" x14ac:dyDescent="0.2">
      <c r="A7106" s="423"/>
      <c r="B7106" s="418">
        <f t="shared" si="757"/>
        <v>0</v>
      </c>
      <c r="C7106" s="424"/>
      <c r="D7106" s="425"/>
      <c r="E7106" s="429"/>
      <c r="F7106" s="430"/>
      <c r="G7106" s="432">
        <f t="shared" ref="G7106:G7115" si="758">ROUND(E7106*F7106,2)</f>
        <v>0</v>
      </c>
    </row>
    <row r="7107" spans="1:7" ht="16.5" customHeight="1" x14ac:dyDescent="0.2">
      <c r="A7107" s="423"/>
      <c r="B7107" s="418">
        <f t="shared" si="757"/>
        <v>0</v>
      </c>
      <c r="C7107" s="424"/>
      <c r="D7107" s="425"/>
      <c r="E7107" s="429"/>
      <c r="F7107" s="430"/>
      <c r="G7107" s="432">
        <f t="shared" si="758"/>
        <v>0</v>
      </c>
    </row>
    <row r="7108" spans="1:7" ht="16.5" customHeight="1" x14ac:dyDescent="0.2">
      <c r="A7108" s="423"/>
      <c r="B7108" s="418">
        <f t="shared" si="757"/>
        <v>0</v>
      </c>
      <c r="C7108" s="424"/>
      <c r="D7108" s="425"/>
      <c r="E7108" s="429"/>
      <c r="F7108" s="430"/>
      <c r="G7108" s="432">
        <f t="shared" si="758"/>
        <v>0</v>
      </c>
    </row>
    <row r="7109" spans="1:7" ht="16.5" customHeight="1" x14ac:dyDescent="0.2">
      <c r="A7109" s="423"/>
      <c r="B7109" s="418">
        <f t="shared" si="757"/>
        <v>0</v>
      </c>
      <c r="C7109" s="424"/>
      <c r="D7109" s="425"/>
      <c r="E7109" s="429"/>
      <c r="F7109" s="430"/>
      <c r="G7109" s="432">
        <f t="shared" si="758"/>
        <v>0</v>
      </c>
    </row>
    <row r="7110" spans="1:7" ht="16.5" customHeight="1" x14ac:dyDescent="0.2">
      <c r="A7110" s="423"/>
      <c r="B7110" s="418">
        <f t="shared" si="757"/>
        <v>0</v>
      </c>
      <c r="C7110" s="424"/>
      <c r="D7110" s="425"/>
      <c r="E7110" s="435"/>
      <c r="F7110" s="430"/>
      <c r="G7110" s="432">
        <f t="shared" si="758"/>
        <v>0</v>
      </c>
    </row>
    <row r="7111" spans="1:7" ht="16.5" customHeight="1" x14ac:dyDescent="0.2">
      <c r="A7111" s="423"/>
      <c r="B7111" s="418">
        <f t="shared" si="757"/>
        <v>0</v>
      </c>
      <c r="C7111" s="424"/>
      <c r="D7111" s="425"/>
      <c r="E7111" s="429"/>
      <c r="F7111" s="430"/>
      <c r="G7111" s="432">
        <f t="shared" si="758"/>
        <v>0</v>
      </c>
    </row>
    <row r="7112" spans="1:7" ht="16.5" customHeight="1" x14ac:dyDescent="0.2">
      <c r="A7112" s="423"/>
      <c r="B7112" s="418">
        <f t="shared" si="757"/>
        <v>0</v>
      </c>
      <c r="C7112" s="424"/>
      <c r="D7112" s="425"/>
      <c r="E7112" s="429"/>
      <c r="F7112" s="430"/>
      <c r="G7112" s="432">
        <f t="shared" si="758"/>
        <v>0</v>
      </c>
    </row>
    <row r="7113" spans="1:7" ht="16.5" customHeight="1" x14ac:dyDescent="0.2">
      <c r="A7113" s="423"/>
      <c r="B7113" s="418">
        <f t="shared" si="757"/>
        <v>0</v>
      </c>
      <c r="C7113" s="424"/>
      <c r="D7113" s="425"/>
      <c r="E7113" s="429"/>
      <c r="F7113" s="430"/>
      <c r="G7113" s="432">
        <f t="shared" si="758"/>
        <v>0</v>
      </c>
    </row>
    <row r="7114" spans="1:7" ht="16.5" customHeight="1" x14ac:dyDescent="0.2">
      <c r="A7114" s="423"/>
      <c r="B7114" s="418">
        <f t="shared" si="757"/>
        <v>0</v>
      </c>
      <c r="C7114" s="424"/>
      <c r="D7114" s="425"/>
      <c r="E7114" s="429"/>
      <c r="F7114" s="430"/>
      <c r="G7114" s="432">
        <f t="shared" si="758"/>
        <v>0</v>
      </c>
    </row>
    <row r="7115" spans="1:7" ht="16.5" customHeight="1" x14ac:dyDescent="0.2">
      <c r="A7115" s="423"/>
      <c r="B7115" s="418">
        <f t="shared" si="757"/>
        <v>0</v>
      </c>
      <c r="C7115" s="424"/>
      <c r="D7115" s="425"/>
      <c r="E7115" s="429"/>
      <c r="F7115" s="430"/>
      <c r="G7115" s="432">
        <f t="shared" si="758"/>
        <v>0</v>
      </c>
    </row>
    <row r="7116" spans="1:7" ht="16.5" customHeight="1" x14ac:dyDescent="0.2">
      <c r="A7116" s="165"/>
      <c r="B7116" s="160"/>
      <c r="C7116" s="160"/>
      <c r="D7116" s="156"/>
      <c r="E7116" s="157"/>
      <c r="F7116" s="166" t="s">
        <v>37</v>
      </c>
      <c r="G7116" s="436">
        <f>SUBTOTAL(9,G7105:G7115)</f>
        <v>0</v>
      </c>
    </row>
    <row r="7117" spans="1:7" ht="16.5" customHeight="1" x14ac:dyDescent="0.2">
      <c r="A7117" s="165"/>
      <c r="B7117" s="160"/>
      <c r="C7117" s="167" t="s">
        <v>1706</v>
      </c>
      <c r="D7117" s="156"/>
      <c r="E7117" s="157"/>
      <c r="F7117" s="158"/>
      <c r="G7117" s="168"/>
    </row>
    <row r="7118" spans="1:7" ht="16.5" customHeight="1" x14ac:dyDescent="0.2">
      <c r="A7118" s="603" t="s">
        <v>681</v>
      </c>
      <c r="B7118" s="604"/>
      <c r="C7118" s="605" t="s">
        <v>0</v>
      </c>
      <c r="D7118" s="605" t="s">
        <v>31</v>
      </c>
      <c r="E7118" s="607" t="s">
        <v>32</v>
      </c>
      <c r="F7118" s="609" t="s">
        <v>33</v>
      </c>
      <c r="G7118" s="611" t="s">
        <v>34</v>
      </c>
    </row>
    <row r="7119" spans="1:7" ht="16.5" customHeight="1" x14ac:dyDescent="0.2">
      <c r="A7119" s="163" t="s">
        <v>682</v>
      </c>
      <c r="B7119" s="164" t="s">
        <v>683</v>
      </c>
      <c r="C7119" s="606"/>
      <c r="D7119" s="606"/>
      <c r="E7119" s="608"/>
      <c r="F7119" s="610"/>
      <c r="G7119" s="612"/>
    </row>
    <row r="7120" spans="1:7" ht="16.5" customHeight="1" x14ac:dyDescent="0.2">
      <c r="A7120" s="423"/>
      <c r="B7120" s="418">
        <f>IF(A7120=0,0,VLOOKUP(A7120,Tabla_Indices,2,FALSE))</f>
        <v>0</v>
      </c>
      <c r="C7120" s="424"/>
      <c r="D7120" s="425"/>
      <c r="E7120" s="429"/>
      <c r="F7120" s="430"/>
      <c r="G7120" s="432">
        <f>ROUND(E7120*F7120,2)</f>
        <v>0</v>
      </c>
    </row>
    <row r="7121" spans="1:7" ht="16.5" customHeight="1" x14ac:dyDescent="0.2">
      <c r="A7121" s="423"/>
      <c r="B7121" s="418">
        <f>IF(A7121=0,0,VLOOKUP(A7121,Tabla_Indices,2,FALSE))</f>
        <v>0</v>
      </c>
      <c r="C7121" s="424"/>
      <c r="D7121" s="425"/>
      <c r="E7121" s="435"/>
      <c r="F7121" s="430"/>
      <c r="G7121" s="432">
        <f t="shared" ref="G7121" si="759">ROUND(E7121*F7121,2)</f>
        <v>0</v>
      </c>
    </row>
    <row r="7122" spans="1:7" ht="16.5" customHeight="1" x14ac:dyDescent="0.2">
      <c r="A7122" s="165"/>
      <c r="B7122" s="160"/>
      <c r="C7122" s="160"/>
      <c r="D7122" s="156"/>
      <c r="E7122" s="157"/>
      <c r="F7122" s="166" t="s">
        <v>1707</v>
      </c>
      <c r="G7122" s="436">
        <f>SUBTOTAL(9,G7120:G7121)</f>
        <v>0</v>
      </c>
    </row>
    <row r="7123" spans="1:7" ht="16.5" customHeight="1" thickBot="1" x14ac:dyDescent="0.25">
      <c r="A7123" s="170"/>
      <c r="B7123" s="171"/>
      <c r="C7123" s="172"/>
      <c r="D7123" s="171"/>
      <c r="E7123" s="173"/>
      <c r="F7123" s="174"/>
      <c r="G7123" s="175"/>
    </row>
    <row r="7124" spans="1:7" ht="16.5" customHeight="1" thickBot="1" x14ac:dyDescent="0.25">
      <c r="A7124" s="202">
        <f>B7057</f>
        <v>95</v>
      </c>
      <c r="B7124" s="201">
        <f>C7057</f>
        <v>0</v>
      </c>
      <c r="C7124" s="225"/>
      <c r="D7124" s="225" t="s">
        <v>38</v>
      </c>
      <c r="E7124" s="226"/>
      <c r="F7124" s="437" t="str">
        <f>CONCATENATE("$/",G7057)</f>
        <v>$/0</v>
      </c>
      <c r="G7124" s="438">
        <f>SUBTOTAL(9,G7080:G7123)</f>
        <v>0</v>
      </c>
    </row>
    <row r="7125" spans="1:7" ht="16.5" customHeight="1" thickTop="1" thickBot="1" x14ac:dyDescent="0.25"/>
    <row r="7126" spans="1:7" ht="16.5" customHeight="1" thickTop="1" x14ac:dyDescent="0.2">
      <c r="A7126" s="613" t="s">
        <v>40</v>
      </c>
      <c r="B7126" s="614"/>
      <c r="C7126" s="614"/>
      <c r="D7126" s="614"/>
      <c r="E7126" s="614"/>
      <c r="F7126" s="614"/>
      <c r="G7126" s="615"/>
    </row>
    <row r="7127" spans="1:7" ht="16.5" customHeight="1" x14ac:dyDescent="0.2">
      <c r="A7127" s="146" t="s">
        <v>819</v>
      </c>
      <c r="B7127" s="147" t="str">
        <f>Comitente</f>
        <v>DIRECCIÓN PROVINCIAL DE VIALIDAD</v>
      </c>
      <c r="C7127" s="148"/>
      <c r="D7127" s="223"/>
      <c r="E7127" s="223"/>
      <c r="F7127" s="150"/>
      <c r="G7127" s="151"/>
    </row>
    <row r="7128" spans="1:7" ht="16.5" customHeight="1" x14ac:dyDescent="0.2">
      <c r="A7128" s="146" t="s">
        <v>820</v>
      </c>
      <c r="B7128" s="147">
        <f>Contratista</f>
        <v>0</v>
      </c>
      <c r="C7128" s="152"/>
      <c r="D7128" s="152"/>
      <c r="E7128" s="152"/>
      <c r="F7128" s="147"/>
      <c r="G7128" s="153"/>
    </row>
    <row r="7129" spans="1:7" ht="16.5" customHeight="1" x14ac:dyDescent="0.2">
      <c r="A7129" s="146" t="s">
        <v>28</v>
      </c>
      <c r="B7129" s="147">
        <f>Obra</f>
        <v>0</v>
      </c>
      <c r="C7129" s="152"/>
      <c r="D7129" s="152"/>
      <c r="E7129" s="152"/>
      <c r="F7129" s="147" t="s">
        <v>41</v>
      </c>
      <c r="G7129" s="153">
        <f>Fecha_Base</f>
        <v>0</v>
      </c>
    </row>
    <row r="7130" spans="1:7" ht="16.5" customHeight="1" x14ac:dyDescent="0.2">
      <c r="A7130" s="154" t="s">
        <v>818</v>
      </c>
      <c r="B7130" s="155">
        <f>Ubicación</f>
        <v>0</v>
      </c>
      <c r="C7130" s="155"/>
      <c r="D7130" s="156"/>
      <c r="E7130" s="157"/>
      <c r="F7130" s="158"/>
      <c r="G7130" s="159"/>
    </row>
    <row r="7131" spans="1:7" ht="16.5" customHeight="1" x14ac:dyDescent="0.2">
      <c r="A7131" s="154" t="s">
        <v>42</v>
      </c>
      <c r="B7131" s="470"/>
      <c r="C7131" s="160" t="str">
        <f>IF(B7131="","",VLOOKUP(B7131,Tabla_CyP,2,FALSE))</f>
        <v/>
      </c>
      <c r="E7131" s="157"/>
      <c r="F7131" s="158"/>
      <c r="G7131" s="159"/>
    </row>
    <row r="7132" spans="1:7" ht="16.5" customHeight="1" x14ac:dyDescent="0.2">
      <c r="A7132" s="154" t="s">
        <v>29</v>
      </c>
      <c r="B7132" s="570">
        <v>96</v>
      </c>
      <c r="C7132" s="160">
        <f>IF(B7132=0,"",VLOOKUP(B7132,Tabla_CyP,2,FALSE))</f>
        <v>0</v>
      </c>
      <c r="D7132" s="156"/>
      <c r="E7132" s="157"/>
      <c r="F7132" s="155" t="s">
        <v>30</v>
      </c>
      <c r="G7132" s="161">
        <f>IF(B7132=0,"",VLOOKUP(B7132,Tabla_CyP,4,FALSE))</f>
        <v>0</v>
      </c>
    </row>
    <row r="7133" spans="1:7" ht="16.5" customHeight="1" x14ac:dyDescent="0.2">
      <c r="A7133" s="154"/>
      <c r="B7133" s="155"/>
      <c r="C7133" s="160"/>
      <c r="D7133" s="156"/>
      <c r="E7133" s="157"/>
      <c r="F7133" s="160"/>
      <c r="G7133" s="162"/>
    </row>
    <row r="7134" spans="1:7" ht="16.5" customHeight="1" x14ac:dyDescent="0.2">
      <c r="A7134" s="412"/>
      <c r="B7134" s="149"/>
      <c r="C7134" s="413" t="s">
        <v>1695</v>
      </c>
      <c r="D7134" s="149"/>
      <c r="E7134" s="149"/>
      <c r="F7134" s="149"/>
      <c r="G7134" s="414"/>
    </row>
    <row r="7135" spans="1:7" ht="16.5" customHeight="1" x14ac:dyDescent="0.2">
      <c r="A7135" s="154"/>
      <c r="B7135" s="215"/>
      <c r="C7135" s="160"/>
      <c r="D7135" s="156"/>
      <c r="E7135" s="157"/>
      <c r="F7135" s="155"/>
      <c r="G7135" s="161"/>
    </row>
    <row r="7136" spans="1:7" ht="16.5" customHeight="1" x14ac:dyDescent="0.2">
      <c r="A7136" s="154"/>
      <c r="B7136" s="215"/>
      <c r="C7136" s="415" t="s">
        <v>1696</v>
      </c>
      <c r="D7136" s="416" t="s">
        <v>32</v>
      </c>
      <c r="E7136" s="416" t="s">
        <v>1697</v>
      </c>
      <c r="F7136" s="416" t="s">
        <v>1698</v>
      </c>
      <c r="G7136" s="417" t="s">
        <v>1699</v>
      </c>
    </row>
    <row r="7137" spans="1:7" ht="16.5" customHeight="1" x14ac:dyDescent="0.2">
      <c r="A7137" s="154"/>
      <c r="B7137" s="215"/>
      <c r="C7137" s="424"/>
      <c r="D7137" s="429"/>
      <c r="E7137" s="467"/>
      <c r="F7137" s="430"/>
      <c r="G7137" s="420">
        <f>ROUND(D7137*F7137,2)</f>
        <v>0</v>
      </c>
    </row>
    <row r="7138" spans="1:7" ht="16.5" customHeight="1" x14ac:dyDescent="0.2">
      <c r="A7138" s="154"/>
      <c r="B7138" s="215"/>
      <c r="C7138" s="424"/>
      <c r="D7138" s="429"/>
      <c r="E7138" s="467"/>
      <c r="F7138" s="430"/>
      <c r="G7138" s="420">
        <f>ROUND(D7138*F7138,2)</f>
        <v>0</v>
      </c>
    </row>
    <row r="7139" spans="1:7" ht="16.5" customHeight="1" x14ac:dyDescent="0.2">
      <c r="A7139" s="154"/>
      <c r="B7139" s="215"/>
      <c r="C7139" s="424"/>
      <c r="D7139" s="429"/>
      <c r="E7139" s="467"/>
      <c r="F7139" s="430"/>
      <c r="G7139" s="420">
        <f>ROUND(D7139*F7139,2)</f>
        <v>0</v>
      </c>
    </row>
    <row r="7140" spans="1:7" ht="16.5" customHeight="1" x14ac:dyDescent="0.2">
      <c r="A7140" s="154"/>
      <c r="B7140" s="215"/>
      <c r="C7140" s="424"/>
      <c r="D7140" s="429"/>
      <c r="E7140" s="467"/>
      <c r="F7140" s="430"/>
      <c r="G7140" s="420">
        <f>ROUND(D7140*F7140,2)</f>
        <v>0</v>
      </c>
    </row>
    <row r="7141" spans="1:7" ht="16.5" customHeight="1" x14ac:dyDescent="0.2">
      <c r="A7141" s="154"/>
      <c r="B7141" s="215"/>
      <c r="C7141" s="424"/>
      <c r="D7141" s="429"/>
      <c r="E7141" s="467"/>
      <c r="F7141" s="430"/>
      <c r="G7141" s="420">
        <f t="shared" ref="G7141:G7146" si="760">ROUND(D7141*F7141,2)</f>
        <v>0</v>
      </c>
    </row>
    <row r="7142" spans="1:7" ht="16.5" customHeight="1" x14ac:dyDescent="0.2">
      <c r="A7142" s="154"/>
      <c r="B7142" s="215"/>
      <c r="C7142" s="424"/>
      <c r="D7142" s="429"/>
      <c r="E7142" s="467"/>
      <c r="F7142" s="430"/>
      <c r="G7142" s="420">
        <f t="shared" si="760"/>
        <v>0</v>
      </c>
    </row>
    <row r="7143" spans="1:7" ht="16.5" customHeight="1" x14ac:dyDescent="0.2">
      <c r="A7143" s="154"/>
      <c r="B7143" s="215"/>
      <c r="C7143" s="424"/>
      <c r="D7143" s="429"/>
      <c r="E7143" s="467"/>
      <c r="F7143" s="430"/>
      <c r="G7143" s="420">
        <f t="shared" si="760"/>
        <v>0</v>
      </c>
    </row>
    <row r="7144" spans="1:7" ht="16.5" customHeight="1" x14ac:dyDescent="0.2">
      <c r="A7144" s="154"/>
      <c r="B7144" s="215"/>
      <c r="C7144" s="424"/>
      <c r="D7144" s="429"/>
      <c r="E7144" s="467"/>
      <c r="F7144" s="430"/>
      <c r="G7144" s="420">
        <f t="shared" si="760"/>
        <v>0</v>
      </c>
    </row>
    <row r="7145" spans="1:7" ht="16.5" customHeight="1" x14ac:dyDescent="0.2">
      <c r="A7145" s="154"/>
      <c r="B7145" s="215"/>
      <c r="C7145" s="424"/>
      <c r="D7145" s="429"/>
      <c r="E7145" s="467"/>
      <c r="F7145" s="430"/>
      <c r="G7145" s="420">
        <f t="shared" si="760"/>
        <v>0</v>
      </c>
    </row>
    <row r="7146" spans="1:7" ht="16.5" customHeight="1" x14ac:dyDescent="0.2">
      <c r="A7146" s="154"/>
      <c r="B7146" s="215"/>
      <c r="C7146" s="424"/>
      <c r="D7146" s="429"/>
      <c r="E7146" s="467"/>
      <c r="F7146" s="430"/>
      <c r="G7146" s="420">
        <f t="shared" si="760"/>
        <v>0</v>
      </c>
    </row>
    <row r="7147" spans="1:7" ht="16.5" customHeight="1" thickBot="1" x14ac:dyDescent="0.25">
      <c r="A7147" s="154"/>
      <c r="B7147" s="215"/>
      <c r="C7147" s="160"/>
      <c r="E7147" s="222"/>
      <c r="F7147" s="155"/>
      <c r="G7147" s="161"/>
    </row>
    <row r="7148" spans="1:7" ht="16.5" customHeight="1" thickBot="1" x14ac:dyDescent="0.25">
      <c r="A7148" s="154"/>
      <c r="C7148" s="421" t="s">
        <v>1700</v>
      </c>
      <c r="E7148" s="222">
        <f>SUMPRODUCT(D7137:D7146,E7137:E7146)</f>
        <v>0</v>
      </c>
      <c r="F7148" s="155" t="s">
        <v>1701</v>
      </c>
      <c r="G7148" s="422">
        <f>SUM(G7137:G7146)</f>
        <v>0</v>
      </c>
    </row>
    <row r="7149" spans="1:7" ht="16.5" customHeight="1" x14ac:dyDescent="0.2">
      <c r="A7149" s="154"/>
      <c r="B7149" s="215"/>
      <c r="C7149" s="421"/>
      <c r="D7149" s="222"/>
      <c r="E7149" s="157"/>
      <c r="F7149" s="155"/>
      <c r="G7149" s="224"/>
    </row>
    <row r="7150" spans="1:7" ht="16.5" customHeight="1" x14ac:dyDescent="0.2">
      <c r="A7150" s="154"/>
      <c r="B7150" s="215"/>
      <c r="C7150" s="155" t="s">
        <v>1702</v>
      </c>
      <c r="D7150" s="425"/>
      <c r="E7150" s="559" t="str">
        <f>CONCATENATE(G7132,"/día")</f>
        <v>0/día</v>
      </c>
      <c r="F7150" s="155"/>
      <c r="G7150" s="161"/>
    </row>
    <row r="7151" spans="1:7" ht="16.5" customHeight="1" x14ac:dyDescent="0.2">
      <c r="A7151" s="154"/>
      <c r="B7151" s="215"/>
      <c r="C7151" s="160"/>
      <c r="D7151" s="156"/>
      <c r="E7151" s="157"/>
      <c r="F7151" s="155"/>
      <c r="G7151" s="161"/>
    </row>
    <row r="7152" spans="1:7" ht="16.5" customHeight="1" x14ac:dyDescent="0.2">
      <c r="A7152" s="603" t="s">
        <v>681</v>
      </c>
      <c r="B7152" s="604"/>
      <c r="C7152" s="605" t="s">
        <v>0</v>
      </c>
      <c r="D7152" s="607" t="s">
        <v>1703</v>
      </c>
      <c r="E7152" s="607" t="s">
        <v>1715</v>
      </c>
      <c r="F7152" s="609" t="s">
        <v>1054</v>
      </c>
      <c r="G7152" s="611" t="s">
        <v>34</v>
      </c>
    </row>
    <row r="7153" spans="1:7" ht="16.5" customHeight="1" x14ac:dyDescent="0.2">
      <c r="A7153" s="163" t="s">
        <v>682</v>
      </c>
      <c r="B7153" s="164" t="s">
        <v>683</v>
      </c>
      <c r="C7153" s="606"/>
      <c r="D7153" s="608"/>
      <c r="E7153" s="608"/>
      <c r="F7153" s="610"/>
      <c r="G7153" s="612"/>
    </row>
    <row r="7154" spans="1:7" ht="16.5" customHeight="1" x14ac:dyDescent="0.2">
      <c r="A7154" s="165"/>
      <c r="B7154" s="160"/>
      <c r="C7154" s="167" t="s">
        <v>1704</v>
      </c>
      <c r="D7154" s="157"/>
      <c r="E7154" s="157"/>
      <c r="F7154" s="160"/>
      <c r="G7154" s="168"/>
    </row>
    <row r="7155" spans="1:7" ht="16.5" customHeight="1" x14ac:dyDescent="0.2">
      <c r="A7155" s="578" t="s">
        <v>1806</v>
      </c>
      <c r="B7155" s="418" t="str">
        <f t="shared" ref="B7155:B7164" si="761">IF(A7155=0,0,VLOOKUP(A7155,Tabla_Indices,2,FALSE))</f>
        <v>Equipo - Amortización de equipo</v>
      </c>
      <c r="C7155" s="424" t="s">
        <v>1821</v>
      </c>
      <c r="D7155" s="579">
        <f>C_Amortización_Equipo</f>
        <v>0</v>
      </c>
      <c r="E7155" s="472"/>
      <c r="F7155" s="468">
        <f>IF(C7155="",0,D7150)</f>
        <v>0</v>
      </c>
      <c r="G7155" s="426">
        <f>IF(F7155=0,0,ROUND(E7155/F7155,2))</f>
        <v>0</v>
      </c>
    </row>
    <row r="7156" spans="1:7" ht="16.5" customHeight="1" x14ac:dyDescent="0.2">
      <c r="A7156" s="578" t="s">
        <v>1806</v>
      </c>
      <c r="B7156" s="418" t="str">
        <f t="shared" si="761"/>
        <v>Equipo - Amortización de equipo</v>
      </c>
      <c r="C7156" s="424" t="s">
        <v>1811</v>
      </c>
      <c r="D7156" s="579">
        <f>C_Interés_Equipo</f>
        <v>0</v>
      </c>
      <c r="E7156" s="472"/>
      <c r="F7156" s="468">
        <f>IF(C7156="",0,D7150)</f>
        <v>0</v>
      </c>
      <c r="G7156" s="426">
        <f t="shared" ref="G7156:G7164" si="762">IF(F7156=0,0,ROUND(E7156/F7156,2))</f>
        <v>0</v>
      </c>
    </row>
    <row r="7157" spans="1:7" ht="16.5" customHeight="1" x14ac:dyDescent="0.2">
      <c r="A7157" s="578" t="s">
        <v>1807</v>
      </c>
      <c r="B7157" s="418" t="str">
        <f t="shared" si="761"/>
        <v xml:space="preserve">Accesorios y repuestos para máquinas de uso especial                 </v>
      </c>
      <c r="C7157" s="428" t="s">
        <v>1721</v>
      </c>
      <c r="D7157" s="579">
        <f>C_Reparaciones_Repuestos_Equipos</f>
        <v>0</v>
      </c>
      <c r="E7157" s="472"/>
      <c r="F7157" s="468">
        <f>IF(C7157="",0,D7150)</f>
        <v>0</v>
      </c>
      <c r="G7157" s="426">
        <f t="shared" si="762"/>
        <v>0</v>
      </c>
    </row>
    <row r="7158" spans="1:7" ht="16.5" customHeight="1" x14ac:dyDescent="0.2">
      <c r="A7158" s="578" t="s">
        <v>1809</v>
      </c>
      <c r="B7158" s="418" t="str">
        <f t="shared" si="761"/>
        <v xml:space="preserve">Gas oil                                                                </v>
      </c>
      <c r="C7158" s="428" t="s">
        <v>982</v>
      </c>
      <c r="D7158" s="579">
        <f>C_Combustible_Equipos</f>
        <v>0</v>
      </c>
      <c r="E7158" s="472"/>
      <c r="F7158" s="468">
        <f>IF(C7158="",0,D7150)</f>
        <v>0</v>
      </c>
      <c r="G7158" s="426">
        <f t="shared" si="762"/>
        <v>0</v>
      </c>
    </row>
    <row r="7159" spans="1:7" ht="16.5" customHeight="1" x14ac:dyDescent="0.2">
      <c r="A7159" s="578" t="s">
        <v>1810</v>
      </c>
      <c r="B7159" s="418" t="str">
        <f t="shared" si="761"/>
        <v xml:space="preserve">Aceites lubricantes                                                    </v>
      </c>
      <c r="C7159" s="428" t="s">
        <v>1808</v>
      </c>
      <c r="D7159" s="579">
        <f>C_Lubricantes_Equipos</f>
        <v>0</v>
      </c>
      <c r="E7159" s="472"/>
      <c r="F7159" s="468">
        <f>IF(C7159="",0,D7150)</f>
        <v>0</v>
      </c>
      <c r="G7159" s="426">
        <f t="shared" si="762"/>
        <v>0</v>
      </c>
    </row>
    <row r="7160" spans="1:7" ht="16.5" customHeight="1" x14ac:dyDescent="0.2">
      <c r="A7160" s="578"/>
      <c r="B7160" s="418">
        <f t="shared" si="761"/>
        <v>0</v>
      </c>
      <c r="C7160" s="428"/>
      <c r="D7160" s="471"/>
      <c r="E7160" s="430"/>
      <c r="F7160" s="468">
        <f>IF(C7160="",0,D7150)</f>
        <v>0</v>
      </c>
      <c r="G7160" s="426">
        <f t="shared" si="762"/>
        <v>0</v>
      </c>
    </row>
    <row r="7161" spans="1:7" ht="16.5" customHeight="1" x14ac:dyDescent="0.2">
      <c r="A7161" s="578"/>
      <c r="B7161" s="418">
        <f t="shared" si="761"/>
        <v>0</v>
      </c>
      <c r="C7161" s="428"/>
      <c r="D7161" s="425"/>
      <c r="E7161" s="471"/>
      <c r="F7161" s="468">
        <f>IF(C7161="",0,D7150)</f>
        <v>0</v>
      </c>
      <c r="G7161" s="426">
        <f t="shared" si="762"/>
        <v>0</v>
      </c>
    </row>
    <row r="7162" spans="1:7" ht="16.5" customHeight="1" x14ac:dyDescent="0.2">
      <c r="A7162" s="578"/>
      <c r="B7162" s="418">
        <f t="shared" si="761"/>
        <v>0</v>
      </c>
      <c r="C7162" s="428"/>
      <c r="D7162" s="425"/>
      <c r="E7162" s="471"/>
      <c r="F7162" s="468">
        <f>IF(C7162="",0,D7150)</f>
        <v>0</v>
      </c>
      <c r="G7162" s="426">
        <f t="shared" si="762"/>
        <v>0</v>
      </c>
    </row>
    <row r="7163" spans="1:7" ht="16.5" customHeight="1" x14ac:dyDescent="0.2">
      <c r="A7163" s="578"/>
      <c r="B7163" s="418">
        <f t="shared" si="761"/>
        <v>0</v>
      </c>
      <c r="C7163" s="428"/>
      <c r="D7163" s="425"/>
      <c r="E7163" s="429"/>
      <c r="F7163" s="468">
        <f>IF(C7163="",0,D7150)</f>
        <v>0</v>
      </c>
      <c r="G7163" s="426">
        <f t="shared" si="762"/>
        <v>0</v>
      </c>
    </row>
    <row r="7164" spans="1:7" ht="16.5" customHeight="1" x14ac:dyDescent="0.2">
      <c r="A7164" s="578"/>
      <c r="B7164" s="418">
        <f t="shared" si="761"/>
        <v>0</v>
      </c>
      <c r="C7164" s="424"/>
      <c r="D7164" s="425"/>
      <c r="E7164" s="429"/>
      <c r="F7164" s="468">
        <f>IF(C7164="",0,D7150)</f>
        <v>0</v>
      </c>
      <c r="G7164" s="426">
        <f t="shared" si="762"/>
        <v>0</v>
      </c>
    </row>
    <row r="7165" spans="1:7" ht="16.5" customHeight="1" x14ac:dyDescent="0.2">
      <c r="A7165" s="169"/>
      <c r="B7165" s="156"/>
      <c r="C7165" s="160"/>
      <c r="D7165" s="156"/>
      <c r="E7165" s="157"/>
      <c r="F7165" s="166" t="s">
        <v>35</v>
      </c>
      <c r="G7165" s="431">
        <f>SUBTOTAL(9,G7155:G7164)</f>
        <v>0</v>
      </c>
    </row>
    <row r="7166" spans="1:7" ht="16.5" customHeight="1" x14ac:dyDescent="0.2">
      <c r="A7166" s="165"/>
      <c r="B7166" s="160"/>
      <c r="C7166" s="167" t="s">
        <v>821</v>
      </c>
      <c r="D7166" s="156"/>
      <c r="E7166" s="157"/>
      <c r="F7166" s="158"/>
      <c r="G7166" s="168"/>
    </row>
    <row r="7167" spans="1:7" ht="16.5" customHeight="1" x14ac:dyDescent="0.2">
      <c r="A7167" s="603" t="s">
        <v>681</v>
      </c>
      <c r="B7167" s="604"/>
      <c r="C7167" s="605" t="s">
        <v>0</v>
      </c>
      <c r="D7167" s="607" t="s">
        <v>32</v>
      </c>
      <c r="E7167" s="607" t="s">
        <v>1715</v>
      </c>
      <c r="F7167" s="609" t="s">
        <v>1054</v>
      </c>
      <c r="G7167" s="611" t="s">
        <v>34</v>
      </c>
    </row>
    <row r="7168" spans="1:7" ht="16.5" customHeight="1" x14ac:dyDescent="0.2">
      <c r="A7168" s="163" t="s">
        <v>682</v>
      </c>
      <c r="B7168" s="164" t="s">
        <v>683</v>
      </c>
      <c r="C7168" s="606"/>
      <c r="D7168" s="608"/>
      <c r="E7168" s="608"/>
      <c r="F7168" s="610"/>
      <c r="G7168" s="612"/>
    </row>
    <row r="7169" spans="1:7" ht="16.5" customHeight="1" x14ac:dyDescent="0.2">
      <c r="A7169" s="423" t="s">
        <v>1822</v>
      </c>
      <c r="B7169" s="418" t="str">
        <f t="shared" ref="B7169:B7175" si="763">IF(A7169=0,0,VLOOKUP(A7169,Tabla_Indices,2,FALSE))</f>
        <v>Oficial Especializado</v>
      </c>
      <c r="C7169" s="427" t="s">
        <v>1723</v>
      </c>
      <c r="D7169" s="425"/>
      <c r="E7169" s="429"/>
      <c r="F7169" s="419">
        <f>D7150</f>
        <v>0</v>
      </c>
      <c r="G7169" s="432">
        <f>IF(F7169=0,0,ROUND(D7169*E7169/F7169,2))</f>
        <v>0</v>
      </c>
    </row>
    <row r="7170" spans="1:7" ht="16.5" customHeight="1" x14ac:dyDescent="0.2">
      <c r="A7170" s="423" t="s">
        <v>1823</v>
      </c>
      <c r="B7170" s="418" t="str">
        <f t="shared" si="763"/>
        <v xml:space="preserve">Oficial </v>
      </c>
      <c r="C7170" s="424" t="s">
        <v>1724</v>
      </c>
      <c r="D7170" s="425"/>
      <c r="E7170" s="429"/>
      <c r="F7170" s="419">
        <f>D7150</f>
        <v>0</v>
      </c>
      <c r="G7170" s="432">
        <f t="shared" ref="G7170:G7175" si="764">IF(F7170=0,0,ROUND(D7170*E7170/F7170,2))</f>
        <v>0</v>
      </c>
    </row>
    <row r="7171" spans="1:7" ht="16.5" customHeight="1" x14ac:dyDescent="0.2">
      <c r="A7171" s="423" t="s">
        <v>1824</v>
      </c>
      <c r="B7171" s="418" t="str">
        <f t="shared" si="763"/>
        <v>Ayudante</v>
      </c>
      <c r="C7171" s="424" t="s">
        <v>1725</v>
      </c>
      <c r="D7171" s="425"/>
      <c r="E7171" s="429"/>
      <c r="F7171" s="419">
        <f>D7150</f>
        <v>0</v>
      </c>
      <c r="G7171" s="432">
        <f t="shared" si="764"/>
        <v>0</v>
      </c>
    </row>
    <row r="7172" spans="1:7" ht="16.5" customHeight="1" x14ac:dyDescent="0.2">
      <c r="A7172" s="423" t="s">
        <v>1824</v>
      </c>
      <c r="B7172" s="418" t="str">
        <f t="shared" si="763"/>
        <v>Ayudante</v>
      </c>
      <c r="C7172" s="424" t="s">
        <v>825</v>
      </c>
      <c r="D7172" s="425"/>
      <c r="E7172" s="429"/>
      <c r="F7172" s="419">
        <f>D7150</f>
        <v>0</v>
      </c>
      <c r="G7172" s="432">
        <f t="shared" si="764"/>
        <v>0</v>
      </c>
    </row>
    <row r="7173" spans="1:7" ht="16.5" customHeight="1" x14ac:dyDescent="0.2">
      <c r="A7173" s="423"/>
      <c r="B7173" s="418">
        <f t="shared" si="763"/>
        <v>0</v>
      </c>
      <c r="C7173" s="424"/>
      <c r="D7173" s="425"/>
      <c r="E7173" s="429"/>
      <c r="F7173" s="419"/>
      <c r="G7173" s="432">
        <f t="shared" si="764"/>
        <v>0</v>
      </c>
    </row>
    <row r="7174" spans="1:7" ht="16.5" customHeight="1" x14ac:dyDescent="0.2">
      <c r="A7174" s="423" t="s">
        <v>1825</v>
      </c>
      <c r="B7174" s="418" t="str">
        <f t="shared" si="763"/>
        <v>Sereno</v>
      </c>
      <c r="C7174" s="424" t="s">
        <v>1726</v>
      </c>
      <c r="D7174" s="433"/>
      <c r="E7174" s="571"/>
      <c r="F7174" s="419">
        <f>D7150</f>
        <v>0</v>
      </c>
      <c r="G7174" s="432">
        <f t="shared" si="764"/>
        <v>0</v>
      </c>
    </row>
    <row r="7175" spans="1:7" ht="16.5" customHeight="1" x14ac:dyDescent="0.2">
      <c r="A7175" s="423"/>
      <c r="B7175" s="418">
        <f t="shared" si="763"/>
        <v>0</v>
      </c>
      <c r="C7175" s="418"/>
      <c r="D7175" s="469"/>
      <c r="E7175" s="419"/>
      <c r="F7175" s="419">
        <f>D7150</f>
        <v>0</v>
      </c>
      <c r="G7175" s="432">
        <f t="shared" si="764"/>
        <v>0</v>
      </c>
    </row>
    <row r="7176" spans="1:7" ht="16.5" customHeight="1" x14ac:dyDescent="0.2">
      <c r="A7176" s="169"/>
      <c r="B7176" s="156"/>
      <c r="C7176" s="160"/>
      <c r="D7176" s="156"/>
      <c r="E7176" s="157"/>
      <c r="F7176" s="166" t="s">
        <v>36</v>
      </c>
      <c r="G7176" s="434">
        <f>SUBTOTAL(9,G7169:G7175)</f>
        <v>0</v>
      </c>
    </row>
    <row r="7177" spans="1:7" ht="16.5" customHeight="1" x14ac:dyDescent="0.2">
      <c r="A7177" s="165"/>
      <c r="B7177" s="160"/>
      <c r="C7177" s="167" t="s">
        <v>1705</v>
      </c>
      <c r="D7177" s="156"/>
      <c r="E7177" s="157"/>
      <c r="F7177" s="158"/>
      <c r="G7177" s="168"/>
    </row>
    <row r="7178" spans="1:7" ht="16.5" customHeight="1" x14ac:dyDescent="0.2">
      <c r="A7178" s="603" t="s">
        <v>681</v>
      </c>
      <c r="B7178" s="604"/>
      <c r="C7178" s="605" t="s">
        <v>0</v>
      </c>
      <c r="D7178" s="605" t="s">
        <v>31</v>
      </c>
      <c r="E7178" s="607" t="s">
        <v>32</v>
      </c>
      <c r="F7178" s="609" t="s">
        <v>33</v>
      </c>
      <c r="G7178" s="611" t="s">
        <v>34</v>
      </c>
    </row>
    <row r="7179" spans="1:7" ht="16.5" customHeight="1" x14ac:dyDescent="0.2">
      <c r="A7179" s="163" t="s">
        <v>682</v>
      </c>
      <c r="B7179" s="164" t="s">
        <v>683</v>
      </c>
      <c r="C7179" s="606"/>
      <c r="D7179" s="606"/>
      <c r="E7179" s="608"/>
      <c r="F7179" s="610"/>
      <c r="G7179" s="612"/>
    </row>
    <row r="7180" spans="1:7" ht="16.5" customHeight="1" x14ac:dyDescent="0.2">
      <c r="A7180" s="423"/>
      <c r="B7180" s="418">
        <f t="shared" ref="B7180:B7190" si="765">IF(A7180=0,0,VLOOKUP(A7180,Tabla_Indices,2,FALSE))</f>
        <v>0</v>
      </c>
      <c r="C7180" s="424"/>
      <c r="D7180" s="425"/>
      <c r="E7180" s="429"/>
      <c r="F7180" s="430"/>
      <c r="G7180" s="432">
        <f>ROUND(E7180*F7180,2)</f>
        <v>0</v>
      </c>
    </row>
    <row r="7181" spans="1:7" ht="16.5" customHeight="1" x14ac:dyDescent="0.2">
      <c r="A7181" s="423"/>
      <c r="B7181" s="418">
        <f t="shared" si="765"/>
        <v>0</v>
      </c>
      <c r="C7181" s="424"/>
      <c r="D7181" s="425"/>
      <c r="E7181" s="429"/>
      <c r="F7181" s="430"/>
      <c r="G7181" s="432">
        <f t="shared" ref="G7181:G7190" si="766">ROUND(E7181*F7181,2)</f>
        <v>0</v>
      </c>
    </row>
    <row r="7182" spans="1:7" ht="16.5" customHeight="1" x14ac:dyDescent="0.2">
      <c r="A7182" s="423"/>
      <c r="B7182" s="418">
        <f t="shared" si="765"/>
        <v>0</v>
      </c>
      <c r="C7182" s="424"/>
      <c r="D7182" s="425"/>
      <c r="E7182" s="429"/>
      <c r="F7182" s="430"/>
      <c r="G7182" s="432">
        <f t="shared" si="766"/>
        <v>0</v>
      </c>
    </row>
    <row r="7183" spans="1:7" ht="16.5" customHeight="1" x14ac:dyDescent="0.2">
      <c r="A7183" s="423"/>
      <c r="B7183" s="418">
        <f t="shared" si="765"/>
        <v>0</v>
      </c>
      <c r="C7183" s="424"/>
      <c r="D7183" s="425"/>
      <c r="E7183" s="429"/>
      <c r="F7183" s="430"/>
      <c r="G7183" s="432">
        <f t="shared" si="766"/>
        <v>0</v>
      </c>
    </row>
    <row r="7184" spans="1:7" ht="16.5" customHeight="1" x14ac:dyDescent="0.2">
      <c r="A7184" s="423"/>
      <c r="B7184" s="418">
        <f t="shared" si="765"/>
        <v>0</v>
      </c>
      <c r="C7184" s="424"/>
      <c r="D7184" s="425"/>
      <c r="E7184" s="429"/>
      <c r="F7184" s="430"/>
      <c r="G7184" s="432">
        <f t="shared" si="766"/>
        <v>0</v>
      </c>
    </row>
    <row r="7185" spans="1:7" ht="16.5" customHeight="1" x14ac:dyDescent="0.2">
      <c r="A7185" s="423"/>
      <c r="B7185" s="418">
        <f t="shared" si="765"/>
        <v>0</v>
      </c>
      <c r="C7185" s="424"/>
      <c r="D7185" s="425"/>
      <c r="E7185" s="435"/>
      <c r="F7185" s="430"/>
      <c r="G7185" s="432">
        <f t="shared" si="766"/>
        <v>0</v>
      </c>
    </row>
    <row r="7186" spans="1:7" ht="16.5" customHeight="1" x14ac:dyDescent="0.2">
      <c r="A7186" s="423"/>
      <c r="B7186" s="418">
        <f t="shared" si="765"/>
        <v>0</v>
      </c>
      <c r="C7186" s="424"/>
      <c r="D7186" s="425"/>
      <c r="E7186" s="429"/>
      <c r="F7186" s="430"/>
      <c r="G7186" s="432">
        <f t="shared" si="766"/>
        <v>0</v>
      </c>
    </row>
    <row r="7187" spans="1:7" ht="16.5" customHeight="1" x14ac:dyDescent="0.2">
      <c r="A7187" s="423"/>
      <c r="B7187" s="418">
        <f t="shared" si="765"/>
        <v>0</v>
      </c>
      <c r="C7187" s="424"/>
      <c r="D7187" s="425"/>
      <c r="E7187" s="429"/>
      <c r="F7187" s="430"/>
      <c r="G7187" s="432">
        <f t="shared" si="766"/>
        <v>0</v>
      </c>
    </row>
    <row r="7188" spans="1:7" ht="16.5" customHeight="1" x14ac:dyDescent="0.2">
      <c r="A7188" s="423"/>
      <c r="B7188" s="418">
        <f t="shared" si="765"/>
        <v>0</v>
      </c>
      <c r="C7188" s="424"/>
      <c r="D7188" s="425"/>
      <c r="E7188" s="429"/>
      <c r="F7188" s="430"/>
      <c r="G7188" s="432">
        <f t="shared" si="766"/>
        <v>0</v>
      </c>
    </row>
    <row r="7189" spans="1:7" ht="16.5" customHeight="1" x14ac:dyDescent="0.2">
      <c r="A7189" s="423"/>
      <c r="B7189" s="418">
        <f t="shared" si="765"/>
        <v>0</v>
      </c>
      <c r="C7189" s="424"/>
      <c r="D7189" s="425"/>
      <c r="E7189" s="429"/>
      <c r="F7189" s="430"/>
      <c r="G7189" s="432">
        <f t="shared" si="766"/>
        <v>0</v>
      </c>
    </row>
    <row r="7190" spans="1:7" ht="16.5" customHeight="1" x14ac:dyDescent="0.2">
      <c r="A7190" s="423"/>
      <c r="B7190" s="418">
        <f t="shared" si="765"/>
        <v>0</v>
      </c>
      <c r="C7190" s="424"/>
      <c r="D7190" s="425"/>
      <c r="E7190" s="429"/>
      <c r="F7190" s="430"/>
      <c r="G7190" s="432">
        <f t="shared" si="766"/>
        <v>0</v>
      </c>
    </row>
    <row r="7191" spans="1:7" ht="16.5" customHeight="1" x14ac:dyDescent="0.2">
      <c r="A7191" s="165"/>
      <c r="B7191" s="160"/>
      <c r="C7191" s="160"/>
      <c r="D7191" s="156"/>
      <c r="E7191" s="157"/>
      <c r="F7191" s="166" t="s">
        <v>37</v>
      </c>
      <c r="G7191" s="436">
        <f>SUBTOTAL(9,G7180:G7190)</f>
        <v>0</v>
      </c>
    </row>
    <row r="7192" spans="1:7" ht="16.5" customHeight="1" x14ac:dyDescent="0.2">
      <c r="A7192" s="165"/>
      <c r="B7192" s="160"/>
      <c r="C7192" s="167" t="s">
        <v>1706</v>
      </c>
      <c r="D7192" s="156"/>
      <c r="E7192" s="157"/>
      <c r="F7192" s="158"/>
      <c r="G7192" s="168"/>
    </row>
    <row r="7193" spans="1:7" ht="16.5" customHeight="1" x14ac:dyDescent="0.2">
      <c r="A7193" s="603" t="s">
        <v>681</v>
      </c>
      <c r="B7193" s="604"/>
      <c r="C7193" s="605" t="s">
        <v>0</v>
      </c>
      <c r="D7193" s="605" t="s">
        <v>31</v>
      </c>
      <c r="E7193" s="607" t="s">
        <v>32</v>
      </c>
      <c r="F7193" s="609" t="s">
        <v>33</v>
      </c>
      <c r="G7193" s="611" t="s">
        <v>34</v>
      </c>
    </row>
    <row r="7194" spans="1:7" ht="16.5" customHeight="1" x14ac:dyDescent="0.2">
      <c r="A7194" s="163" t="s">
        <v>682</v>
      </c>
      <c r="B7194" s="164" t="s">
        <v>683</v>
      </c>
      <c r="C7194" s="606"/>
      <c r="D7194" s="606"/>
      <c r="E7194" s="608"/>
      <c r="F7194" s="610"/>
      <c r="G7194" s="612"/>
    </row>
    <row r="7195" spans="1:7" ht="16.5" customHeight="1" x14ac:dyDescent="0.2">
      <c r="A7195" s="423"/>
      <c r="B7195" s="418">
        <f>IF(A7195=0,0,VLOOKUP(A7195,Tabla_Indices,2,FALSE))</f>
        <v>0</v>
      </c>
      <c r="C7195" s="424"/>
      <c r="D7195" s="425"/>
      <c r="E7195" s="429"/>
      <c r="F7195" s="430"/>
      <c r="G7195" s="432">
        <f>ROUND(E7195*F7195,2)</f>
        <v>0</v>
      </c>
    </row>
    <row r="7196" spans="1:7" ht="16.5" customHeight="1" x14ac:dyDescent="0.2">
      <c r="A7196" s="423"/>
      <c r="B7196" s="418">
        <f>IF(A7196=0,0,VLOOKUP(A7196,Tabla_Indices,2,FALSE))</f>
        <v>0</v>
      </c>
      <c r="C7196" s="424"/>
      <c r="D7196" s="425"/>
      <c r="E7196" s="435"/>
      <c r="F7196" s="430"/>
      <c r="G7196" s="432">
        <f t="shared" ref="G7196" si="767">ROUND(E7196*F7196,2)</f>
        <v>0</v>
      </c>
    </row>
    <row r="7197" spans="1:7" ht="16.5" customHeight="1" x14ac:dyDescent="0.2">
      <c r="A7197" s="165"/>
      <c r="B7197" s="160"/>
      <c r="C7197" s="160"/>
      <c r="D7197" s="156"/>
      <c r="E7197" s="157"/>
      <c r="F7197" s="166" t="s">
        <v>1707</v>
      </c>
      <c r="G7197" s="436">
        <f>SUBTOTAL(9,G7195:G7196)</f>
        <v>0</v>
      </c>
    </row>
    <row r="7198" spans="1:7" ht="16.5" customHeight="1" thickBot="1" x14ac:dyDescent="0.25">
      <c r="A7198" s="170"/>
      <c r="B7198" s="171"/>
      <c r="C7198" s="172"/>
      <c r="D7198" s="171"/>
      <c r="E7198" s="173"/>
      <c r="F7198" s="174"/>
      <c r="G7198" s="175"/>
    </row>
    <row r="7199" spans="1:7" ht="16.5" customHeight="1" thickBot="1" x14ac:dyDescent="0.25">
      <c r="A7199" s="202">
        <f>B7132</f>
        <v>96</v>
      </c>
      <c r="B7199" s="201">
        <f>C7132</f>
        <v>0</v>
      </c>
      <c r="C7199" s="225"/>
      <c r="D7199" s="225" t="s">
        <v>38</v>
      </c>
      <c r="E7199" s="226"/>
      <c r="F7199" s="437" t="str">
        <f>CONCATENATE("$/",G7132)</f>
        <v>$/0</v>
      </c>
      <c r="G7199" s="438">
        <f>SUBTOTAL(9,G7155:G7198)</f>
        <v>0</v>
      </c>
    </row>
    <row r="7200" spans="1:7" ht="16.5" customHeight="1" thickTop="1" thickBot="1" x14ac:dyDescent="0.25"/>
    <row r="7201" spans="1:7" ht="16.5" customHeight="1" thickTop="1" x14ac:dyDescent="0.2">
      <c r="A7201" s="613" t="s">
        <v>40</v>
      </c>
      <c r="B7201" s="614"/>
      <c r="C7201" s="614"/>
      <c r="D7201" s="614"/>
      <c r="E7201" s="614"/>
      <c r="F7201" s="614"/>
      <c r="G7201" s="615"/>
    </row>
    <row r="7202" spans="1:7" ht="16.5" customHeight="1" x14ac:dyDescent="0.2">
      <c r="A7202" s="146" t="s">
        <v>819</v>
      </c>
      <c r="B7202" s="147" t="str">
        <f>Comitente</f>
        <v>DIRECCIÓN PROVINCIAL DE VIALIDAD</v>
      </c>
      <c r="C7202" s="148"/>
      <c r="D7202" s="223"/>
      <c r="E7202" s="223"/>
      <c r="F7202" s="150"/>
      <c r="G7202" s="151"/>
    </row>
    <row r="7203" spans="1:7" ht="16.5" customHeight="1" x14ac:dyDescent="0.2">
      <c r="A7203" s="146" t="s">
        <v>820</v>
      </c>
      <c r="B7203" s="147">
        <f>Contratista</f>
        <v>0</v>
      </c>
      <c r="C7203" s="152"/>
      <c r="D7203" s="152"/>
      <c r="E7203" s="152"/>
      <c r="F7203" s="147"/>
      <c r="G7203" s="153"/>
    </row>
    <row r="7204" spans="1:7" ht="16.5" customHeight="1" x14ac:dyDescent="0.2">
      <c r="A7204" s="146" t="s">
        <v>28</v>
      </c>
      <c r="B7204" s="147">
        <f>Obra</f>
        <v>0</v>
      </c>
      <c r="C7204" s="152"/>
      <c r="D7204" s="152"/>
      <c r="E7204" s="152"/>
      <c r="F7204" s="147" t="s">
        <v>41</v>
      </c>
      <c r="G7204" s="153">
        <f>Fecha_Base</f>
        <v>0</v>
      </c>
    </row>
    <row r="7205" spans="1:7" ht="16.5" customHeight="1" x14ac:dyDescent="0.2">
      <c r="A7205" s="154" t="s">
        <v>818</v>
      </c>
      <c r="B7205" s="155">
        <f>Ubicación</f>
        <v>0</v>
      </c>
      <c r="C7205" s="155"/>
      <c r="D7205" s="156"/>
      <c r="E7205" s="157"/>
      <c r="F7205" s="158"/>
      <c r="G7205" s="159"/>
    </row>
    <row r="7206" spans="1:7" ht="16.5" customHeight="1" x14ac:dyDescent="0.2">
      <c r="A7206" s="154" t="s">
        <v>42</v>
      </c>
      <c r="B7206" s="470"/>
      <c r="C7206" s="160" t="str">
        <f>IF(B7206="","",VLOOKUP(B7206,Tabla_CyP,2,FALSE))</f>
        <v/>
      </c>
      <c r="E7206" s="157"/>
      <c r="F7206" s="158"/>
      <c r="G7206" s="159"/>
    </row>
    <row r="7207" spans="1:7" ht="16.5" customHeight="1" x14ac:dyDescent="0.2">
      <c r="A7207" s="154" t="s">
        <v>29</v>
      </c>
      <c r="B7207" s="570">
        <v>97</v>
      </c>
      <c r="C7207" s="160">
        <f>IF(B7207=0,"",VLOOKUP(B7207,Tabla_CyP,2,FALSE))</f>
        <v>0</v>
      </c>
      <c r="D7207" s="156"/>
      <c r="E7207" s="157"/>
      <c r="F7207" s="155" t="s">
        <v>30</v>
      </c>
      <c r="G7207" s="161">
        <f>IF(B7207=0,"",VLOOKUP(B7207,Tabla_CyP,4,FALSE))</f>
        <v>0</v>
      </c>
    </row>
    <row r="7208" spans="1:7" ht="16.5" customHeight="1" x14ac:dyDescent="0.2">
      <c r="A7208" s="154"/>
      <c r="B7208" s="155"/>
      <c r="C7208" s="160"/>
      <c r="D7208" s="156"/>
      <c r="E7208" s="157"/>
      <c r="F7208" s="160"/>
      <c r="G7208" s="162"/>
    </row>
    <row r="7209" spans="1:7" ht="16.5" customHeight="1" x14ac:dyDescent="0.2">
      <c r="A7209" s="412"/>
      <c r="B7209" s="149"/>
      <c r="C7209" s="413" t="s">
        <v>1695</v>
      </c>
      <c r="D7209" s="149"/>
      <c r="E7209" s="149"/>
      <c r="F7209" s="149"/>
      <c r="G7209" s="414"/>
    </row>
    <row r="7210" spans="1:7" ht="16.5" customHeight="1" x14ac:dyDescent="0.2">
      <c r="A7210" s="154"/>
      <c r="B7210" s="215"/>
      <c r="C7210" s="160"/>
      <c r="D7210" s="156"/>
      <c r="E7210" s="157"/>
      <c r="F7210" s="155"/>
      <c r="G7210" s="161"/>
    </row>
    <row r="7211" spans="1:7" ht="16.5" customHeight="1" x14ac:dyDescent="0.2">
      <c r="A7211" s="154"/>
      <c r="B7211" s="215"/>
      <c r="C7211" s="415" t="s">
        <v>1696</v>
      </c>
      <c r="D7211" s="416" t="s">
        <v>32</v>
      </c>
      <c r="E7211" s="416" t="s">
        <v>1697</v>
      </c>
      <c r="F7211" s="416" t="s">
        <v>1698</v>
      </c>
      <c r="G7211" s="417" t="s">
        <v>1699</v>
      </c>
    </row>
    <row r="7212" spans="1:7" ht="16.5" customHeight="1" x14ac:dyDescent="0.2">
      <c r="A7212" s="154"/>
      <c r="B7212" s="215"/>
      <c r="C7212" s="424"/>
      <c r="D7212" s="429"/>
      <c r="E7212" s="467"/>
      <c r="F7212" s="430"/>
      <c r="G7212" s="420">
        <f>ROUND(D7212*F7212,2)</f>
        <v>0</v>
      </c>
    </row>
    <row r="7213" spans="1:7" ht="16.5" customHeight="1" x14ac:dyDescent="0.2">
      <c r="A7213" s="154"/>
      <c r="B7213" s="215"/>
      <c r="C7213" s="424"/>
      <c r="D7213" s="429"/>
      <c r="E7213" s="467"/>
      <c r="F7213" s="430"/>
      <c r="G7213" s="420">
        <f>ROUND(D7213*F7213,2)</f>
        <v>0</v>
      </c>
    </row>
    <row r="7214" spans="1:7" ht="16.5" customHeight="1" x14ac:dyDescent="0.2">
      <c r="A7214" s="154"/>
      <c r="B7214" s="215"/>
      <c r="C7214" s="424"/>
      <c r="D7214" s="429"/>
      <c r="E7214" s="467"/>
      <c r="F7214" s="430"/>
      <c r="G7214" s="420">
        <f>ROUND(D7214*F7214,2)</f>
        <v>0</v>
      </c>
    </row>
    <row r="7215" spans="1:7" ht="16.5" customHeight="1" x14ac:dyDescent="0.2">
      <c r="A7215" s="154"/>
      <c r="B7215" s="215"/>
      <c r="C7215" s="424"/>
      <c r="D7215" s="429"/>
      <c r="E7215" s="467"/>
      <c r="F7215" s="430"/>
      <c r="G7215" s="420">
        <f>ROUND(D7215*F7215,2)</f>
        <v>0</v>
      </c>
    </row>
    <row r="7216" spans="1:7" ht="16.5" customHeight="1" x14ac:dyDescent="0.2">
      <c r="A7216" s="154"/>
      <c r="B7216" s="215"/>
      <c r="C7216" s="424"/>
      <c r="D7216" s="429"/>
      <c r="E7216" s="467"/>
      <c r="F7216" s="430"/>
      <c r="G7216" s="420">
        <f t="shared" ref="G7216:G7221" si="768">ROUND(D7216*F7216,2)</f>
        <v>0</v>
      </c>
    </row>
    <row r="7217" spans="1:7" ht="16.5" customHeight="1" x14ac:dyDescent="0.2">
      <c r="A7217" s="154"/>
      <c r="B7217" s="215"/>
      <c r="C7217" s="424"/>
      <c r="D7217" s="429"/>
      <c r="E7217" s="467"/>
      <c r="F7217" s="430"/>
      <c r="G7217" s="420">
        <f t="shared" si="768"/>
        <v>0</v>
      </c>
    </row>
    <row r="7218" spans="1:7" ht="16.5" customHeight="1" x14ac:dyDescent="0.2">
      <c r="A7218" s="154"/>
      <c r="B7218" s="215"/>
      <c r="C7218" s="424"/>
      <c r="D7218" s="429"/>
      <c r="E7218" s="467"/>
      <c r="F7218" s="430"/>
      <c r="G7218" s="420">
        <f t="shared" si="768"/>
        <v>0</v>
      </c>
    </row>
    <row r="7219" spans="1:7" ht="16.5" customHeight="1" x14ac:dyDescent="0.2">
      <c r="A7219" s="154"/>
      <c r="B7219" s="215"/>
      <c r="C7219" s="424"/>
      <c r="D7219" s="429"/>
      <c r="E7219" s="467"/>
      <c r="F7219" s="430"/>
      <c r="G7219" s="420">
        <f t="shared" si="768"/>
        <v>0</v>
      </c>
    </row>
    <row r="7220" spans="1:7" ht="16.5" customHeight="1" x14ac:dyDescent="0.2">
      <c r="A7220" s="154"/>
      <c r="B7220" s="215"/>
      <c r="C7220" s="424"/>
      <c r="D7220" s="429"/>
      <c r="E7220" s="467"/>
      <c r="F7220" s="430"/>
      <c r="G7220" s="420">
        <f t="shared" si="768"/>
        <v>0</v>
      </c>
    </row>
    <row r="7221" spans="1:7" ht="16.5" customHeight="1" x14ac:dyDescent="0.2">
      <c r="A7221" s="154"/>
      <c r="B7221" s="215"/>
      <c r="C7221" s="424"/>
      <c r="D7221" s="429"/>
      <c r="E7221" s="467"/>
      <c r="F7221" s="430"/>
      <c r="G7221" s="420">
        <f t="shared" si="768"/>
        <v>0</v>
      </c>
    </row>
    <row r="7222" spans="1:7" ht="16.5" customHeight="1" thickBot="1" x14ac:dyDescent="0.25">
      <c r="A7222" s="154"/>
      <c r="B7222" s="215"/>
      <c r="C7222" s="160"/>
      <c r="E7222" s="222"/>
      <c r="F7222" s="155"/>
      <c r="G7222" s="161"/>
    </row>
    <row r="7223" spans="1:7" ht="16.5" customHeight="1" thickBot="1" x14ac:dyDescent="0.25">
      <c r="A7223" s="154"/>
      <c r="C7223" s="421" t="s">
        <v>1700</v>
      </c>
      <c r="E7223" s="222">
        <f>SUMPRODUCT(D7212:D7221,E7212:E7221)</f>
        <v>0</v>
      </c>
      <c r="F7223" s="155" t="s">
        <v>1701</v>
      </c>
      <c r="G7223" s="422">
        <f>SUM(G7212:G7221)</f>
        <v>0</v>
      </c>
    </row>
    <row r="7224" spans="1:7" ht="16.5" customHeight="1" x14ac:dyDescent="0.2">
      <c r="A7224" s="154"/>
      <c r="B7224" s="215"/>
      <c r="C7224" s="421"/>
      <c r="D7224" s="222"/>
      <c r="E7224" s="157"/>
      <c r="F7224" s="155"/>
      <c r="G7224" s="224"/>
    </row>
    <row r="7225" spans="1:7" ht="16.5" customHeight="1" x14ac:dyDescent="0.2">
      <c r="A7225" s="154"/>
      <c r="B7225" s="215"/>
      <c r="C7225" s="155" t="s">
        <v>1702</v>
      </c>
      <c r="D7225" s="425"/>
      <c r="E7225" s="559" t="str">
        <f>CONCATENATE(G7207,"/día")</f>
        <v>0/día</v>
      </c>
      <c r="F7225" s="155"/>
      <c r="G7225" s="161"/>
    </row>
    <row r="7226" spans="1:7" ht="16.5" customHeight="1" x14ac:dyDescent="0.2">
      <c r="A7226" s="154"/>
      <c r="B7226" s="215"/>
      <c r="C7226" s="160"/>
      <c r="D7226" s="156"/>
      <c r="E7226" s="157"/>
      <c r="F7226" s="155"/>
      <c r="G7226" s="161"/>
    </row>
    <row r="7227" spans="1:7" ht="16.5" customHeight="1" x14ac:dyDescent="0.2">
      <c r="A7227" s="603" t="s">
        <v>681</v>
      </c>
      <c r="B7227" s="604"/>
      <c r="C7227" s="605" t="s">
        <v>0</v>
      </c>
      <c r="D7227" s="607" t="s">
        <v>1703</v>
      </c>
      <c r="E7227" s="607" t="s">
        <v>1715</v>
      </c>
      <c r="F7227" s="609" t="s">
        <v>1054</v>
      </c>
      <c r="G7227" s="611" t="s">
        <v>34</v>
      </c>
    </row>
    <row r="7228" spans="1:7" ht="16.5" customHeight="1" x14ac:dyDescent="0.2">
      <c r="A7228" s="163" t="s">
        <v>682</v>
      </c>
      <c r="B7228" s="164" t="s">
        <v>683</v>
      </c>
      <c r="C7228" s="606"/>
      <c r="D7228" s="608"/>
      <c r="E7228" s="608"/>
      <c r="F7228" s="610"/>
      <c r="G7228" s="612"/>
    </row>
    <row r="7229" spans="1:7" ht="16.5" customHeight="1" x14ac:dyDescent="0.2">
      <c r="A7229" s="165"/>
      <c r="B7229" s="160"/>
      <c r="C7229" s="167" t="s">
        <v>1704</v>
      </c>
      <c r="D7229" s="157"/>
      <c r="E7229" s="157"/>
      <c r="F7229" s="160"/>
      <c r="G7229" s="168"/>
    </row>
    <row r="7230" spans="1:7" ht="16.5" customHeight="1" x14ac:dyDescent="0.2">
      <c r="A7230" s="578" t="s">
        <v>1806</v>
      </c>
      <c r="B7230" s="418" t="str">
        <f t="shared" ref="B7230:B7239" si="769">IF(A7230=0,0,VLOOKUP(A7230,Tabla_Indices,2,FALSE))</f>
        <v>Equipo - Amortización de equipo</v>
      </c>
      <c r="C7230" s="424" t="s">
        <v>1821</v>
      </c>
      <c r="D7230" s="579">
        <f>C_Amortización_Equipo</f>
        <v>0</v>
      </c>
      <c r="E7230" s="472"/>
      <c r="F7230" s="468">
        <f>IF(C7230="",0,D7225)</f>
        <v>0</v>
      </c>
      <c r="G7230" s="426">
        <f>IF(F7230=0,0,ROUND(E7230/F7230,2))</f>
        <v>0</v>
      </c>
    </row>
    <row r="7231" spans="1:7" ht="16.5" customHeight="1" x14ac:dyDescent="0.2">
      <c r="A7231" s="578" t="s">
        <v>1806</v>
      </c>
      <c r="B7231" s="418" t="str">
        <f t="shared" si="769"/>
        <v>Equipo - Amortización de equipo</v>
      </c>
      <c r="C7231" s="424" t="s">
        <v>1811</v>
      </c>
      <c r="D7231" s="579">
        <f>C_Interés_Equipo</f>
        <v>0</v>
      </c>
      <c r="E7231" s="472"/>
      <c r="F7231" s="468">
        <f>IF(C7231="",0,D7225)</f>
        <v>0</v>
      </c>
      <c r="G7231" s="426">
        <f t="shared" ref="G7231:G7239" si="770">IF(F7231=0,0,ROUND(E7231/F7231,2))</f>
        <v>0</v>
      </c>
    </row>
    <row r="7232" spans="1:7" ht="16.5" customHeight="1" x14ac:dyDescent="0.2">
      <c r="A7232" s="578" t="s">
        <v>1807</v>
      </c>
      <c r="B7232" s="418" t="str">
        <f t="shared" si="769"/>
        <v xml:space="preserve">Accesorios y repuestos para máquinas de uso especial                 </v>
      </c>
      <c r="C7232" s="428" t="s">
        <v>1721</v>
      </c>
      <c r="D7232" s="579">
        <f>C_Reparaciones_Repuestos_Equipos</f>
        <v>0</v>
      </c>
      <c r="E7232" s="472"/>
      <c r="F7232" s="468">
        <f>IF(C7232="",0,D7225)</f>
        <v>0</v>
      </c>
      <c r="G7232" s="426">
        <f t="shared" si="770"/>
        <v>0</v>
      </c>
    </row>
    <row r="7233" spans="1:7" ht="16.5" customHeight="1" x14ac:dyDescent="0.2">
      <c r="A7233" s="578" t="s">
        <v>1809</v>
      </c>
      <c r="B7233" s="418" t="str">
        <f t="shared" si="769"/>
        <v xml:space="preserve">Gas oil                                                                </v>
      </c>
      <c r="C7233" s="428" t="s">
        <v>982</v>
      </c>
      <c r="D7233" s="579">
        <f>C_Combustible_Equipos</f>
        <v>0</v>
      </c>
      <c r="E7233" s="472"/>
      <c r="F7233" s="468">
        <f>IF(C7233="",0,D7225)</f>
        <v>0</v>
      </c>
      <c r="G7233" s="426">
        <f t="shared" si="770"/>
        <v>0</v>
      </c>
    </row>
    <row r="7234" spans="1:7" ht="16.5" customHeight="1" x14ac:dyDescent="0.2">
      <c r="A7234" s="578" t="s">
        <v>1810</v>
      </c>
      <c r="B7234" s="418" t="str">
        <f t="shared" si="769"/>
        <v xml:space="preserve">Aceites lubricantes                                                    </v>
      </c>
      <c r="C7234" s="428" t="s">
        <v>1808</v>
      </c>
      <c r="D7234" s="579">
        <f>C_Lubricantes_Equipos</f>
        <v>0</v>
      </c>
      <c r="E7234" s="472"/>
      <c r="F7234" s="468">
        <f>IF(C7234="",0,D7225)</f>
        <v>0</v>
      </c>
      <c r="G7234" s="426">
        <f t="shared" si="770"/>
        <v>0</v>
      </c>
    </row>
    <row r="7235" spans="1:7" ht="16.5" customHeight="1" x14ac:dyDescent="0.2">
      <c r="A7235" s="578"/>
      <c r="B7235" s="418">
        <f t="shared" si="769"/>
        <v>0</v>
      </c>
      <c r="C7235" s="428"/>
      <c r="D7235" s="471"/>
      <c r="E7235" s="430"/>
      <c r="F7235" s="468">
        <f>IF(C7235="",0,D7225)</f>
        <v>0</v>
      </c>
      <c r="G7235" s="426">
        <f t="shared" si="770"/>
        <v>0</v>
      </c>
    </row>
    <row r="7236" spans="1:7" ht="16.5" customHeight="1" x14ac:dyDescent="0.2">
      <c r="A7236" s="578"/>
      <c r="B7236" s="418">
        <f t="shared" si="769"/>
        <v>0</v>
      </c>
      <c r="C7236" s="428"/>
      <c r="D7236" s="425"/>
      <c r="E7236" s="471"/>
      <c r="F7236" s="468">
        <f>IF(C7236="",0,D7225)</f>
        <v>0</v>
      </c>
      <c r="G7236" s="426">
        <f t="shared" si="770"/>
        <v>0</v>
      </c>
    </row>
    <row r="7237" spans="1:7" ht="16.5" customHeight="1" x14ac:dyDescent="0.2">
      <c r="A7237" s="578"/>
      <c r="B7237" s="418">
        <f t="shared" si="769"/>
        <v>0</v>
      </c>
      <c r="C7237" s="428"/>
      <c r="D7237" s="425"/>
      <c r="E7237" s="471"/>
      <c r="F7237" s="468">
        <f>IF(C7237="",0,D7225)</f>
        <v>0</v>
      </c>
      <c r="G7237" s="426">
        <f t="shared" si="770"/>
        <v>0</v>
      </c>
    </row>
    <row r="7238" spans="1:7" ht="16.5" customHeight="1" x14ac:dyDescent="0.2">
      <c r="A7238" s="578"/>
      <c r="B7238" s="418">
        <f t="shared" si="769"/>
        <v>0</v>
      </c>
      <c r="C7238" s="428"/>
      <c r="D7238" s="425"/>
      <c r="E7238" s="429"/>
      <c r="F7238" s="468">
        <f>IF(C7238="",0,D7225)</f>
        <v>0</v>
      </c>
      <c r="G7238" s="426">
        <f t="shared" si="770"/>
        <v>0</v>
      </c>
    </row>
    <row r="7239" spans="1:7" ht="16.5" customHeight="1" x14ac:dyDescent="0.2">
      <c r="A7239" s="578"/>
      <c r="B7239" s="418">
        <f t="shared" si="769"/>
        <v>0</v>
      </c>
      <c r="C7239" s="424"/>
      <c r="D7239" s="425"/>
      <c r="E7239" s="429"/>
      <c r="F7239" s="468">
        <f>IF(C7239="",0,D7225)</f>
        <v>0</v>
      </c>
      <c r="G7239" s="426">
        <f t="shared" si="770"/>
        <v>0</v>
      </c>
    </row>
    <row r="7240" spans="1:7" ht="16.5" customHeight="1" x14ac:dyDescent="0.2">
      <c r="A7240" s="169"/>
      <c r="B7240" s="156"/>
      <c r="C7240" s="160"/>
      <c r="D7240" s="156"/>
      <c r="E7240" s="157"/>
      <c r="F7240" s="166" t="s">
        <v>35</v>
      </c>
      <c r="G7240" s="431">
        <f>SUBTOTAL(9,G7230:G7239)</f>
        <v>0</v>
      </c>
    </row>
    <row r="7241" spans="1:7" ht="16.5" customHeight="1" x14ac:dyDescent="0.2">
      <c r="A7241" s="165"/>
      <c r="B7241" s="160"/>
      <c r="C7241" s="167" t="s">
        <v>821</v>
      </c>
      <c r="D7241" s="156"/>
      <c r="E7241" s="157"/>
      <c r="F7241" s="158"/>
      <c r="G7241" s="168"/>
    </row>
    <row r="7242" spans="1:7" ht="16.5" customHeight="1" x14ac:dyDescent="0.2">
      <c r="A7242" s="603" t="s">
        <v>681</v>
      </c>
      <c r="B7242" s="604"/>
      <c r="C7242" s="605" t="s">
        <v>0</v>
      </c>
      <c r="D7242" s="607" t="s">
        <v>32</v>
      </c>
      <c r="E7242" s="607" t="s">
        <v>1715</v>
      </c>
      <c r="F7242" s="609" t="s">
        <v>1054</v>
      </c>
      <c r="G7242" s="611" t="s">
        <v>34</v>
      </c>
    </row>
    <row r="7243" spans="1:7" ht="16.5" customHeight="1" x14ac:dyDescent="0.2">
      <c r="A7243" s="163" t="s">
        <v>682</v>
      </c>
      <c r="B7243" s="164" t="s">
        <v>683</v>
      </c>
      <c r="C7243" s="606"/>
      <c r="D7243" s="608"/>
      <c r="E7243" s="608"/>
      <c r="F7243" s="610"/>
      <c r="G7243" s="612"/>
    </row>
    <row r="7244" spans="1:7" ht="16.5" customHeight="1" x14ac:dyDescent="0.2">
      <c r="A7244" s="423" t="s">
        <v>1822</v>
      </c>
      <c r="B7244" s="418" t="str">
        <f t="shared" ref="B7244:B7250" si="771">IF(A7244=0,0,VLOOKUP(A7244,Tabla_Indices,2,FALSE))</f>
        <v>Oficial Especializado</v>
      </c>
      <c r="C7244" s="427" t="s">
        <v>1723</v>
      </c>
      <c r="D7244" s="425"/>
      <c r="E7244" s="429"/>
      <c r="F7244" s="419">
        <f>D7225</f>
        <v>0</v>
      </c>
      <c r="G7244" s="432">
        <f>IF(F7244=0,0,ROUND(D7244*E7244/F7244,2))</f>
        <v>0</v>
      </c>
    </row>
    <row r="7245" spans="1:7" ht="16.5" customHeight="1" x14ac:dyDescent="0.2">
      <c r="A7245" s="423" t="s">
        <v>1823</v>
      </c>
      <c r="B7245" s="418" t="str">
        <f t="shared" si="771"/>
        <v xml:space="preserve">Oficial </v>
      </c>
      <c r="C7245" s="424" t="s">
        <v>1724</v>
      </c>
      <c r="D7245" s="425"/>
      <c r="E7245" s="429"/>
      <c r="F7245" s="419">
        <f>D7225</f>
        <v>0</v>
      </c>
      <c r="G7245" s="432">
        <f t="shared" ref="G7245:G7250" si="772">IF(F7245=0,0,ROUND(D7245*E7245/F7245,2))</f>
        <v>0</v>
      </c>
    </row>
    <row r="7246" spans="1:7" ht="16.5" customHeight="1" x14ac:dyDescent="0.2">
      <c r="A7246" s="423" t="s">
        <v>1824</v>
      </c>
      <c r="B7246" s="418" t="str">
        <f t="shared" si="771"/>
        <v>Ayudante</v>
      </c>
      <c r="C7246" s="424" t="s">
        <v>1725</v>
      </c>
      <c r="D7246" s="425"/>
      <c r="E7246" s="429"/>
      <c r="F7246" s="419">
        <f>D7225</f>
        <v>0</v>
      </c>
      <c r="G7246" s="432">
        <f t="shared" si="772"/>
        <v>0</v>
      </c>
    </row>
    <row r="7247" spans="1:7" ht="16.5" customHeight="1" x14ac:dyDescent="0.2">
      <c r="A7247" s="423" t="s">
        <v>1824</v>
      </c>
      <c r="B7247" s="418" t="str">
        <f t="shared" si="771"/>
        <v>Ayudante</v>
      </c>
      <c r="C7247" s="424" t="s">
        <v>825</v>
      </c>
      <c r="D7247" s="425"/>
      <c r="E7247" s="429"/>
      <c r="F7247" s="419">
        <f>D7225</f>
        <v>0</v>
      </c>
      <c r="G7247" s="432">
        <f t="shared" si="772"/>
        <v>0</v>
      </c>
    </row>
    <row r="7248" spans="1:7" ht="16.5" customHeight="1" x14ac:dyDescent="0.2">
      <c r="A7248" s="423"/>
      <c r="B7248" s="418">
        <f t="shared" si="771"/>
        <v>0</v>
      </c>
      <c r="C7248" s="424"/>
      <c r="D7248" s="425"/>
      <c r="E7248" s="429"/>
      <c r="F7248" s="419"/>
      <c r="G7248" s="432">
        <f t="shared" si="772"/>
        <v>0</v>
      </c>
    </row>
    <row r="7249" spans="1:7" ht="16.5" customHeight="1" x14ac:dyDescent="0.2">
      <c r="A7249" s="423" t="s">
        <v>1825</v>
      </c>
      <c r="B7249" s="418" t="str">
        <f t="shared" si="771"/>
        <v>Sereno</v>
      </c>
      <c r="C7249" s="424" t="s">
        <v>1726</v>
      </c>
      <c r="D7249" s="433"/>
      <c r="E7249" s="571"/>
      <c r="F7249" s="419">
        <f>D7225</f>
        <v>0</v>
      </c>
      <c r="G7249" s="432">
        <f t="shared" si="772"/>
        <v>0</v>
      </c>
    </row>
    <row r="7250" spans="1:7" ht="16.5" customHeight="1" x14ac:dyDescent="0.2">
      <c r="A7250" s="423"/>
      <c r="B7250" s="418">
        <f t="shared" si="771"/>
        <v>0</v>
      </c>
      <c r="C7250" s="418"/>
      <c r="D7250" s="469"/>
      <c r="E7250" s="419"/>
      <c r="F7250" s="419">
        <f>D7225</f>
        <v>0</v>
      </c>
      <c r="G7250" s="432">
        <f t="shared" si="772"/>
        <v>0</v>
      </c>
    </row>
    <row r="7251" spans="1:7" ht="16.5" customHeight="1" x14ac:dyDescent="0.2">
      <c r="A7251" s="169"/>
      <c r="B7251" s="156"/>
      <c r="C7251" s="160"/>
      <c r="D7251" s="156"/>
      <c r="E7251" s="157"/>
      <c r="F7251" s="166" t="s">
        <v>36</v>
      </c>
      <c r="G7251" s="434">
        <f>SUBTOTAL(9,G7244:G7250)</f>
        <v>0</v>
      </c>
    </row>
    <row r="7252" spans="1:7" ht="16.5" customHeight="1" x14ac:dyDescent="0.2">
      <c r="A7252" s="165"/>
      <c r="B7252" s="160"/>
      <c r="C7252" s="167" t="s">
        <v>1705</v>
      </c>
      <c r="D7252" s="156"/>
      <c r="E7252" s="157"/>
      <c r="F7252" s="158"/>
      <c r="G7252" s="168"/>
    </row>
    <row r="7253" spans="1:7" ht="16.5" customHeight="1" x14ac:dyDescent="0.2">
      <c r="A7253" s="603" t="s">
        <v>681</v>
      </c>
      <c r="B7253" s="604"/>
      <c r="C7253" s="605" t="s">
        <v>0</v>
      </c>
      <c r="D7253" s="605" t="s">
        <v>31</v>
      </c>
      <c r="E7253" s="607" t="s">
        <v>32</v>
      </c>
      <c r="F7253" s="609" t="s">
        <v>33</v>
      </c>
      <c r="G7253" s="611" t="s">
        <v>34</v>
      </c>
    </row>
    <row r="7254" spans="1:7" ht="16.5" customHeight="1" x14ac:dyDescent="0.2">
      <c r="A7254" s="163" t="s">
        <v>682</v>
      </c>
      <c r="B7254" s="164" t="s">
        <v>683</v>
      </c>
      <c r="C7254" s="606"/>
      <c r="D7254" s="606"/>
      <c r="E7254" s="608"/>
      <c r="F7254" s="610"/>
      <c r="G7254" s="612"/>
    </row>
    <row r="7255" spans="1:7" ht="16.5" customHeight="1" x14ac:dyDescent="0.2">
      <c r="A7255" s="423"/>
      <c r="B7255" s="418">
        <f t="shared" ref="B7255:B7265" si="773">IF(A7255=0,0,VLOOKUP(A7255,Tabla_Indices,2,FALSE))</f>
        <v>0</v>
      </c>
      <c r="C7255" s="424"/>
      <c r="D7255" s="425"/>
      <c r="E7255" s="429"/>
      <c r="F7255" s="430"/>
      <c r="G7255" s="432">
        <f>ROUND(E7255*F7255,2)</f>
        <v>0</v>
      </c>
    </row>
    <row r="7256" spans="1:7" ht="16.5" customHeight="1" x14ac:dyDescent="0.2">
      <c r="A7256" s="423"/>
      <c r="B7256" s="418">
        <f t="shared" si="773"/>
        <v>0</v>
      </c>
      <c r="C7256" s="424"/>
      <c r="D7256" s="425"/>
      <c r="E7256" s="429"/>
      <c r="F7256" s="430"/>
      <c r="G7256" s="432">
        <f t="shared" ref="G7256:G7265" si="774">ROUND(E7256*F7256,2)</f>
        <v>0</v>
      </c>
    </row>
    <row r="7257" spans="1:7" ht="16.5" customHeight="1" x14ac:dyDescent="0.2">
      <c r="A7257" s="423"/>
      <c r="B7257" s="418">
        <f t="shared" si="773"/>
        <v>0</v>
      </c>
      <c r="C7257" s="424"/>
      <c r="D7257" s="425"/>
      <c r="E7257" s="429"/>
      <c r="F7257" s="430"/>
      <c r="G7257" s="432">
        <f t="shared" si="774"/>
        <v>0</v>
      </c>
    </row>
    <row r="7258" spans="1:7" ht="16.5" customHeight="1" x14ac:dyDescent="0.2">
      <c r="A7258" s="423"/>
      <c r="B7258" s="418">
        <f t="shared" si="773"/>
        <v>0</v>
      </c>
      <c r="C7258" s="424"/>
      <c r="D7258" s="425"/>
      <c r="E7258" s="429"/>
      <c r="F7258" s="430"/>
      <c r="G7258" s="432">
        <f t="shared" si="774"/>
        <v>0</v>
      </c>
    </row>
    <row r="7259" spans="1:7" ht="16.5" customHeight="1" x14ac:dyDescent="0.2">
      <c r="A7259" s="423"/>
      <c r="B7259" s="418">
        <f t="shared" si="773"/>
        <v>0</v>
      </c>
      <c r="C7259" s="424"/>
      <c r="D7259" s="425"/>
      <c r="E7259" s="429"/>
      <c r="F7259" s="430"/>
      <c r="G7259" s="432">
        <f t="shared" si="774"/>
        <v>0</v>
      </c>
    </row>
    <row r="7260" spans="1:7" ht="16.5" customHeight="1" x14ac:dyDescent="0.2">
      <c r="A7260" s="423"/>
      <c r="B7260" s="418">
        <f t="shared" si="773"/>
        <v>0</v>
      </c>
      <c r="C7260" s="424"/>
      <c r="D7260" s="425"/>
      <c r="E7260" s="435"/>
      <c r="F7260" s="430"/>
      <c r="G7260" s="432">
        <f t="shared" si="774"/>
        <v>0</v>
      </c>
    </row>
    <row r="7261" spans="1:7" ht="16.5" customHeight="1" x14ac:dyDescent="0.2">
      <c r="A7261" s="423"/>
      <c r="B7261" s="418">
        <f t="shared" si="773"/>
        <v>0</v>
      </c>
      <c r="C7261" s="424"/>
      <c r="D7261" s="425"/>
      <c r="E7261" s="429"/>
      <c r="F7261" s="430"/>
      <c r="G7261" s="432">
        <f t="shared" si="774"/>
        <v>0</v>
      </c>
    </row>
    <row r="7262" spans="1:7" ht="16.5" customHeight="1" x14ac:dyDescent="0.2">
      <c r="A7262" s="423"/>
      <c r="B7262" s="418">
        <f t="shared" si="773"/>
        <v>0</v>
      </c>
      <c r="C7262" s="424"/>
      <c r="D7262" s="425"/>
      <c r="E7262" s="429"/>
      <c r="F7262" s="430"/>
      <c r="G7262" s="432">
        <f t="shared" si="774"/>
        <v>0</v>
      </c>
    </row>
    <row r="7263" spans="1:7" ht="16.5" customHeight="1" x14ac:dyDescent="0.2">
      <c r="A7263" s="423"/>
      <c r="B7263" s="418">
        <f t="shared" si="773"/>
        <v>0</v>
      </c>
      <c r="C7263" s="424"/>
      <c r="D7263" s="425"/>
      <c r="E7263" s="429"/>
      <c r="F7263" s="430"/>
      <c r="G7263" s="432">
        <f t="shared" si="774"/>
        <v>0</v>
      </c>
    </row>
    <row r="7264" spans="1:7" ht="16.5" customHeight="1" x14ac:dyDescent="0.2">
      <c r="A7264" s="423"/>
      <c r="B7264" s="418">
        <f t="shared" si="773"/>
        <v>0</v>
      </c>
      <c r="C7264" s="424"/>
      <c r="D7264" s="425"/>
      <c r="E7264" s="429"/>
      <c r="F7264" s="430"/>
      <c r="G7264" s="432">
        <f t="shared" si="774"/>
        <v>0</v>
      </c>
    </row>
    <row r="7265" spans="1:7" ht="16.5" customHeight="1" x14ac:dyDescent="0.2">
      <c r="A7265" s="423"/>
      <c r="B7265" s="418">
        <f t="shared" si="773"/>
        <v>0</v>
      </c>
      <c r="C7265" s="424"/>
      <c r="D7265" s="425"/>
      <c r="E7265" s="429"/>
      <c r="F7265" s="430"/>
      <c r="G7265" s="432">
        <f t="shared" si="774"/>
        <v>0</v>
      </c>
    </row>
    <row r="7266" spans="1:7" ht="16.5" customHeight="1" x14ac:dyDescent="0.2">
      <c r="A7266" s="165"/>
      <c r="B7266" s="160"/>
      <c r="C7266" s="160"/>
      <c r="D7266" s="156"/>
      <c r="E7266" s="157"/>
      <c r="F7266" s="166" t="s">
        <v>37</v>
      </c>
      <c r="G7266" s="436">
        <f>SUBTOTAL(9,G7255:G7265)</f>
        <v>0</v>
      </c>
    </row>
    <row r="7267" spans="1:7" ht="16.5" customHeight="1" x14ac:dyDescent="0.2">
      <c r="A7267" s="165"/>
      <c r="B7267" s="160"/>
      <c r="C7267" s="167" t="s">
        <v>1706</v>
      </c>
      <c r="D7267" s="156"/>
      <c r="E7267" s="157"/>
      <c r="F7267" s="158"/>
      <c r="G7267" s="168"/>
    </row>
    <row r="7268" spans="1:7" ht="16.5" customHeight="1" x14ac:dyDescent="0.2">
      <c r="A7268" s="603" t="s">
        <v>681</v>
      </c>
      <c r="B7268" s="604"/>
      <c r="C7268" s="605" t="s">
        <v>0</v>
      </c>
      <c r="D7268" s="605" t="s">
        <v>31</v>
      </c>
      <c r="E7268" s="607" t="s">
        <v>32</v>
      </c>
      <c r="F7268" s="609" t="s">
        <v>33</v>
      </c>
      <c r="G7268" s="611" t="s">
        <v>34</v>
      </c>
    </row>
    <row r="7269" spans="1:7" ht="16.5" customHeight="1" x14ac:dyDescent="0.2">
      <c r="A7269" s="163" t="s">
        <v>682</v>
      </c>
      <c r="B7269" s="164" t="s">
        <v>683</v>
      </c>
      <c r="C7269" s="606"/>
      <c r="D7269" s="606"/>
      <c r="E7269" s="608"/>
      <c r="F7269" s="610"/>
      <c r="G7269" s="612"/>
    </row>
    <row r="7270" spans="1:7" ht="16.5" customHeight="1" x14ac:dyDescent="0.2">
      <c r="A7270" s="423"/>
      <c r="B7270" s="418">
        <f>IF(A7270=0,0,VLOOKUP(A7270,Tabla_Indices,2,FALSE))</f>
        <v>0</v>
      </c>
      <c r="C7270" s="424"/>
      <c r="D7270" s="425"/>
      <c r="E7270" s="429"/>
      <c r="F7270" s="430"/>
      <c r="G7270" s="432">
        <f>ROUND(E7270*F7270,2)</f>
        <v>0</v>
      </c>
    </row>
    <row r="7271" spans="1:7" ht="16.5" customHeight="1" x14ac:dyDescent="0.2">
      <c r="A7271" s="423"/>
      <c r="B7271" s="418">
        <f>IF(A7271=0,0,VLOOKUP(A7271,Tabla_Indices,2,FALSE))</f>
        <v>0</v>
      </c>
      <c r="C7271" s="424"/>
      <c r="D7271" s="425"/>
      <c r="E7271" s="435"/>
      <c r="F7271" s="430"/>
      <c r="G7271" s="432">
        <f t="shared" ref="G7271" si="775">ROUND(E7271*F7271,2)</f>
        <v>0</v>
      </c>
    </row>
    <row r="7272" spans="1:7" ht="16.5" customHeight="1" x14ac:dyDescent="0.2">
      <c r="A7272" s="165"/>
      <c r="B7272" s="160"/>
      <c r="C7272" s="160"/>
      <c r="D7272" s="156"/>
      <c r="E7272" s="157"/>
      <c r="F7272" s="166" t="s">
        <v>1707</v>
      </c>
      <c r="G7272" s="436">
        <f>SUBTOTAL(9,G7270:G7271)</f>
        <v>0</v>
      </c>
    </row>
    <row r="7273" spans="1:7" ht="16.5" customHeight="1" thickBot="1" x14ac:dyDescent="0.25">
      <c r="A7273" s="170"/>
      <c r="B7273" s="171"/>
      <c r="C7273" s="172"/>
      <c r="D7273" s="171"/>
      <c r="E7273" s="173"/>
      <c r="F7273" s="174"/>
      <c r="G7273" s="175"/>
    </row>
    <row r="7274" spans="1:7" ht="16.5" customHeight="1" thickBot="1" x14ac:dyDescent="0.25">
      <c r="A7274" s="202">
        <f>B7207</f>
        <v>97</v>
      </c>
      <c r="B7274" s="201">
        <f>C7207</f>
        <v>0</v>
      </c>
      <c r="C7274" s="225"/>
      <c r="D7274" s="225" t="s">
        <v>38</v>
      </c>
      <c r="E7274" s="226"/>
      <c r="F7274" s="437" t="str">
        <f>CONCATENATE("$/",G7207)</f>
        <v>$/0</v>
      </c>
      <c r="G7274" s="438">
        <f>SUBTOTAL(9,G7230:G7273)</f>
        <v>0</v>
      </c>
    </row>
    <row r="7275" spans="1:7" ht="16.5" customHeight="1" thickTop="1" thickBot="1" x14ac:dyDescent="0.25"/>
    <row r="7276" spans="1:7" ht="16.5" customHeight="1" thickTop="1" x14ac:dyDescent="0.2">
      <c r="A7276" s="613" t="s">
        <v>40</v>
      </c>
      <c r="B7276" s="614"/>
      <c r="C7276" s="614"/>
      <c r="D7276" s="614"/>
      <c r="E7276" s="614"/>
      <c r="F7276" s="614"/>
      <c r="G7276" s="615"/>
    </row>
    <row r="7277" spans="1:7" ht="16.5" customHeight="1" x14ac:dyDescent="0.2">
      <c r="A7277" s="146" t="s">
        <v>819</v>
      </c>
      <c r="B7277" s="147" t="str">
        <f>Comitente</f>
        <v>DIRECCIÓN PROVINCIAL DE VIALIDAD</v>
      </c>
      <c r="C7277" s="148"/>
      <c r="D7277" s="223"/>
      <c r="E7277" s="223"/>
      <c r="F7277" s="150"/>
      <c r="G7277" s="151"/>
    </row>
    <row r="7278" spans="1:7" ht="16.5" customHeight="1" x14ac:dyDescent="0.2">
      <c r="A7278" s="146" t="s">
        <v>820</v>
      </c>
      <c r="B7278" s="147">
        <f>Contratista</f>
        <v>0</v>
      </c>
      <c r="C7278" s="152"/>
      <c r="D7278" s="152"/>
      <c r="E7278" s="152"/>
      <c r="F7278" s="147"/>
      <c r="G7278" s="153"/>
    </row>
    <row r="7279" spans="1:7" ht="16.5" customHeight="1" x14ac:dyDescent="0.2">
      <c r="A7279" s="146" t="s">
        <v>28</v>
      </c>
      <c r="B7279" s="147">
        <f>Obra</f>
        <v>0</v>
      </c>
      <c r="C7279" s="152"/>
      <c r="D7279" s="152"/>
      <c r="E7279" s="152"/>
      <c r="F7279" s="147" t="s">
        <v>41</v>
      </c>
      <c r="G7279" s="153">
        <f>Fecha_Base</f>
        <v>0</v>
      </c>
    </row>
    <row r="7280" spans="1:7" ht="16.5" customHeight="1" x14ac:dyDescent="0.2">
      <c r="A7280" s="154" t="s">
        <v>818</v>
      </c>
      <c r="B7280" s="155">
        <f>Ubicación</f>
        <v>0</v>
      </c>
      <c r="C7280" s="155"/>
      <c r="D7280" s="156"/>
      <c r="E7280" s="157"/>
      <c r="F7280" s="158"/>
      <c r="G7280" s="159"/>
    </row>
    <row r="7281" spans="1:7" ht="16.5" customHeight="1" x14ac:dyDescent="0.2">
      <c r="A7281" s="154" t="s">
        <v>42</v>
      </c>
      <c r="B7281" s="470"/>
      <c r="C7281" s="160" t="str">
        <f>IF(B7281="","",VLOOKUP(B7281,Tabla_CyP,2,FALSE))</f>
        <v/>
      </c>
      <c r="E7281" s="157"/>
      <c r="F7281" s="158"/>
      <c r="G7281" s="159"/>
    </row>
    <row r="7282" spans="1:7" ht="16.5" customHeight="1" x14ac:dyDescent="0.2">
      <c r="A7282" s="154" t="s">
        <v>29</v>
      </c>
      <c r="B7282" s="570">
        <v>98</v>
      </c>
      <c r="C7282" s="160">
        <f>IF(B7282=0,"",VLOOKUP(B7282,Tabla_CyP,2,FALSE))</f>
        <v>0</v>
      </c>
      <c r="D7282" s="156"/>
      <c r="E7282" s="157"/>
      <c r="F7282" s="155" t="s">
        <v>30</v>
      </c>
      <c r="G7282" s="161">
        <f>IF(B7282=0,"",VLOOKUP(B7282,Tabla_CyP,4,FALSE))</f>
        <v>0</v>
      </c>
    </row>
    <row r="7283" spans="1:7" ht="16.5" customHeight="1" x14ac:dyDescent="0.2">
      <c r="A7283" s="154"/>
      <c r="B7283" s="155"/>
      <c r="C7283" s="160"/>
      <c r="D7283" s="156"/>
      <c r="E7283" s="157"/>
      <c r="F7283" s="160"/>
      <c r="G7283" s="162"/>
    </row>
    <row r="7284" spans="1:7" ht="16.5" customHeight="1" x14ac:dyDescent="0.2">
      <c r="A7284" s="412"/>
      <c r="B7284" s="149"/>
      <c r="C7284" s="413" t="s">
        <v>1695</v>
      </c>
      <c r="D7284" s="149"/>
      <c r="E7284" s="149"/>
      <c r="F7284" s="149"/>
      <c r="G7284" s="414"/>
    </row>
    <row r="7285" spans="1:7" ht="16.5" customHeight="1" x14ac:dyDescent="0.2">
      <c r="A7285" s="154"/>
      <c r="B7285" s="215"/>
      <c r="C7285" s="160"/>
      <c r="D7285" s="156"/>
      <c r="E7285" s="157"/>
      <c r="F7285" s="155"/>
      <c r="G7285" s="161"/>
    </row>
    <row r="7286" spans="1:7" ht="16.5" customHeight="1" x14ac:dyDescent="0.2">
      <c r="A7286" s="154"/>
      <c r="B7286" s="215"/>
      <c r="C7286" s="415" t="s">
        <v>1696</v>
      </c>
      <c r="D7286" s="416" t="s">
        <v>32</v>
      </c>
      <c r="E7286" s="416" t="s">
        <v>1697</v>
      </c>
      <c r="F7286" s="416" t="s">
        <v>1698</v>
      </c>
      <c r="G7286" s="417" t="s">
        <v>1699</v>
      </c>
    </row>
    <row r="7287" spans="1:7" ht="16.5" customHeight="1" x14ac:dyDescent="0.2">
      <c r="A7287" s="154"/>
      <c r="B7287" s="215"/>
      <c r="C7287" s="424"/>
      <c r="D7287" s="429"/>
      <c r="E7287" s="467"/>
      <c r="F7287" s="430"/>
      <c r="G7287" s="420">
        <f>ROUND(D7287*F7287,2)</f>
        <v>0</v>
      </c>
    </row>
    <row r="7288" spans="1:7" ht="16.5" customHeight="1" x14ac:dyDescent="0.2">
      <c r="A7288" s="154"/>
      <c r="B7288" s="215"/>
      <c r="C7288" s="424"/>
      <c r="D7288" s="429"/>
      <c r="E7288" s="467"/>
      <c r="F7288" s="430"/>
      <c r="G7288" s="420">
        <f>ROUND(D7288*F7288,2)</f>
        <v>0</v>
      </c>
    </row>
    <row r="7289" spans="1:7" ht="16.5" customHeight="1" x14ac:dyDescent="0.2">
      <c r="A7289" s="154"/>
      <c r="B7289" s="215"/>
      <c r="C7289" s="424"/>
      <c r="D7289" s="429"/>
      <c r="E7289" s="467"/>
      <c r="F7289" s="430"/>
      <c r="G7289" s="420">
        <f>ROUND(D7289*F7289,2)</f>
        <v>0</v>
      </c>
    </row>
    <row r="7290" spans="1:7" ht="16.5" customHeight="1" x14ac:dyDescent="0.2">
      <c r="A7290" s="154"/>
      <c r="B7290" s="215"/>
      <c r="C7290" s="424"/>
      <c r="D7290" s="429"/>
      <c r="E7290" s="467"/>
      <c r="F7290" s="430"/>
      <c r="G7290" s="420">
        <f>ROUND(D7290*F7290,2)</f>
        <v>0</v>
      </c>
    </row>
    <row r="7291" spans="1:7" ht="16.5" customHeight="1" x14ac:dyDescent="0.2">
      <c r="A7291" s="154"/>
      <c r="B7291" s="215"/>
      <c r="C7291" s="424"/>
      <c r="D7291" s="429"/>
      <c r="E7291" s="467"/>
      <c r="F7291" s="430"/>
      <c r="G7291" s="420">
        <f t="shared" ref="G7291:G7296" si="776">ROUND(D7291*F7291,2)</f>
        <v>0</v>
      </c>
    </row>
    <row r="7292" spans="1:7" ht="16.5" customHeight="1" x14ac:dyDescent="0.2">
      <c r="A7292" s="154"/>
      <c r="B7292" s="215"/>
      <c r="C7292" s="424"/>
      <c r="D7292" s="429"/>
      <c r="E7292" s="467"/>
      <c r="F7292" s="430"/>
      <c r="G7292" s="420">
        <f t="shared" si="776"/>
        <v>0</v>
      </c>
    </row>
    <row r="7293" spans="1:7" ht="16.5" customHeight="1" x14ac:dyDescent="0.2">
      <c r="A7293" s="154"/>
      <c r="B7293" s="215"/>
      <c r="C7293" s="424"/>
      <c r="D7293" s="429"/>
      <c r="E7293" s="467"/>
      <c r="F7293" s="430"/>
      <c r="G7293" s="420">
        <f t="shared" si="776"/>
        <v>0</v>
      </c>
    </row>
    <row r="7294" spans="1:7" ht="16.5" customHeight="1" x14ac:dyDescent="0.2">
      <c r="A7294" s="154"/>
      <c r="B7294" s="215"/>
      <c r="C7294" s="424"/>
      <c r="D7294" s="429"/>
      <c r="E7294" s="467"/>
      <c r="F7294" s="430"/>
      <c r="G7294" s="420">
        <f t="shared" si="776"/>
        <v>0</v>
      </c>
    </row>
    <row r="7295" spans="1:7" ht="16.5" customHeight="1" x14ac:dyDescent="0.2">
      <c r="A7295" s="154"/>
      <c r="B7295" s="215"/>
      <c r="C7295" s="424"/>
      <c r="D7295" s="429"/>
      <c r="E7295" s="467"/>
      <c r="F7295" s="430"/>
      <c r="G7295" s="420">
        <f t="shared" si="776"/>
        <v>0</v>
      </c>
    </row>
    <row r="7296" spans="1:7" ht="16.5" customHeight="1" x14ac:dyDescent="0.2">
      <c r="A7296" s="154"/>
      <c r="B7296" s="215"/>
      <c r="C7296" s="424"/>
      <c r="D7296" s="429"/>
      <c r="E7296" s="467"/>
      <c r="F7296" s="430"/>
      <c r="G7296" s="420">
        <f t="shared" si="776"/>
        <v>0</v>
      </c>
    </row>
    <row r="7297" spans="1:7" ht="16.5" customHeight="1" thickBot="1" x14ac:dyDescent="0.25">
      <c r="A7297" s="154"/>
      <c r="B7297" s="215"/>
      <c r="C7297" s="160"/>
      <c r="E7297" s="222"/>
      <c r="F7297" s="155"/>
      <c r="G7297" s="161"/>
    </row>
    <row r="7298" spans="1:7" ht="16.5" customHeight="1" thickBot="1" x14ac:dyDescent="0.25">
      <c r="A7298" s="154"/>
      <c r="C7298" s="421" t="s">
        <v>1700</v>
      </c>
      <c r="E7298" s="222">
        <f>SUMPRODUCT(D7287:D7296,E7287:E7296)</f>
        <v>0</v>
      </c>
      <c r="F7298" s="155" t="s">
        <v>1701</v>
      </c>
      <c r="G7298" s="422">
        <f>SUM(G7287:G7296)</f>
        <v>0</v>
      </c>
    </row>
    <row r="7299" spans="1:7" ht="16.5" customHeight="1" x14ac:dyDescent="0.2">
      <c r="A7299" s="154"/>
      <c r="B7299" s="215"/>
      <c r="C7299" s="421"/>
      <c r="D7299" s="222"/>
      <c r="E7299" s="157"/>
      <c r="F7299" s="155"/>
      <c r="G7299" s="224"/>
    </row>
    <row r="7300" spans="1:7" ht="16.5" customHeight="1" x14ac:dyDescent="0.2">
      <c r="A7300" s="154"/>
      <c r="B7300" s="215"/>
      <c r="C7300" s="155" t="s">
        <v>1702</v>
      </c>
      <c r="D7300" s="425"/>
      <c r="E7300" s="559" t="str">
        <f>CONCATENATE(G7282,"/día")</f>
        <v>0/día</v>
      </c>
      <c r="F7300" s="155"/>
      <c r="G7300" s="161"/>
    </row>
    <row r="7301" spans="1:7" ht="16.5" customHeight="1" x14ac:dyDescent="0.2">
      <c r="A7301" s="154"/>
      <c r="B7301" s="215"/>
      <c r="C7301" s="160"/>
      <c r="D7301" s="156"/>
      <c r="E7301" s="157"/>
      <c r="F7301" s="155"/>
      <c r="G7301" s="161"/>
    </row>
    <row r="7302" spans="1:7" ht="16.5" customHeight="1" x14ac:dyDescent="0.2">
      <c r="A7302" s="603" t="s">
        <v>681</v>
      </c>
      <c r="B7302" s="604"/>
      <c r="C7302" s="605" t="s">
        <v>0</v>
      </c>
      <c r="D7302" s="607" t="s">
        <v>1703</v>
      </c>
      <c r="E7302" s="607" t="s">
        <v>1715</v>
      </c>
      <c r="F7302" s="609" t="s">
        <v>1054</v>
      </c>
      <c r="G7302" s="611" t="s">
        <v>34</v>
      </c>
    </row>
    <row r="7303" spans="1:7" ht="16.5" customHeight="1" x14ac:dyDescent="0.2">
      <c r="A7303" s="163" t="s">
        <v>682</v>
      </c>
      <c r="B7303" s="164" t="s">
        <v>683</v>
      </c>
      <c r="C7303" s="606"/>
      <c r="D7303" s="608"/>
      <c r="E7303" s="608"/>
      <c r="F7303" s="610"/>
      <c r="G7303" s="612"/>
    </row>
    <row r="7304" spans="1:7" ht="16.5" customHeight="1" x14ac:dyDescent="0.2">
      <c r="A7304" s="165"/>
      <c r="B7304" s="160"/>
      <c r="C7304" s="167" t="s">
        <v>1704</v>
      </c>
      <c r="D7304" s="157"/>
      <c r="E7304" s="157"/>
      <c r="F7304" s="160"/>
      <c r="G7304" s="168"/>
    </row>
    <row r="7305" spans="1:7" ht="16.5" customHeight="1" x14ac:dyDescent="0.2">
      <c r="A7305" s="578" t="s">
        <v>1806</v>
      </c>
      <c r="B7305" s="418" t="str">
        <f t="shared" ref="B7305:B7314" si="777">IF(A7305=0,0,VLOOKUP(A7305,Tabla_Indices,2,FALSE))</f>
        <v>Equipo - Amortización de equipo</v>
      </c>
      <c r="C7305" s="424" t="s">
        <v>1821</v>
      </c>
      <c r="D7305" s="579">
        <f>C_Amortización_Equipo</f>
        <v>0</v>
      </c>
      <c r="E7305" s="472"/>
      <c r="F7305" s="468">
        <f>IF(C7305="",0,D7300)</f>
        <v>0</v>
      </c>
      <c r="G7305" s="426">
        <f>IF(F7305=0,0,ROUND(E7305/F7305,2))</f>
        <v>0</v>
      </c>
    </row>
    <row r="7306" spans="1:7" ht="16.5" customHeight="1" x14ac:dyDescent="0.2">
      <c r="A7306" s="578" t="s">
        <v>1806</v>
      </c>
      <c r="B7306" s="418" t="str">
        <f t="shared" si="777"/>
        <v>Equipo - Amortización de equipo</v>
      </c>
      <c r="C7306" s="424" t="s">
        <v>1811</v>
      </c>
      <c r="D7306" s="579">
        <f>C_Interés_Equipo</f>
        <v>0</v>
      </c>
      <c r="E7306" s="472"/>
      <c r="F7306" s="468">
        <f>IF(C7306="",0,D7300)</f>
        <v>0</v>
      </c>
      <c r="G7306" s="426">
        <f t="shared" ref="G7306:G7314" si="778">IF(F7306=0,0,ROUND(E7306/F7306,2))</f>
        <v>0</v>
      </c>
    </row>
    <row r="7307" spans="1:7" ht="16.5" customHeight="1" x14ac:dyDescent="0.2">
      <c r="A7307" s="578" t="s">
        <v>1807</v>
      </c>
      <c r="B7307" s="418" t="str">
        <f t="shared" si="777"/>
        <v xml:space="preserve">Accesorios y repuestos para máquinas de uso especial                 </v>
      </c>
      <c r="C7307" s="428" t="s">
        <v>1721</v>
      </c>
      <c r="D7307" s="579">
        <f>C_Reparaciones_Repuestos_Equipos</f>
        <v>0</v>
      </c>
      <c r="E7307" s="472"/>
      <c r="F7307" s="468">
        <f>IF(C7307="",0,D7300)</f>
        <v>0</v>
      </c>
      <c r="G7307" s="426">
        <f t="shared" si="778"/>
        <v>0</v>
      </c>
    </row>
    <row r="7308" spans="1:7" ht="16.5" customHeight="1" x14ac:dyDescent="0.2">
      <c r="A7308" s="578" t="s">
        <v>1809</v>
      </c>
      <c r="B7308" s="418" t="str">
        <f t="shared" si="777"/>
        <v xml:space="preserve">Gas oil                                                                </v>
      </c>
      <c r="C7308" s="428" t="s">
        <v>982</v>
      </c>
      <c r="D7308" s="579">
        <f>C_Combustible_Equipos</f>
        <v>0</v>
      </c>
      <c r="E7308" s="472"/>
      <c r="F7308" s="468">
        <f>IF(C7308="",0,D7300)</f>
        <v>0</v>
      </c>
      <c r="G7308" s="426">
        <f t="shared" si="778"/>
        <v>0</v>
      </c>
    </row>
    <row r="7309" spans="1:7" ht="16.5" customHeight="1" x14ac:dyDescent="0.2">
      <c r="A7309" s="578" t="s">
        <v>1810</v>
      </c>
      <c r="B7309" s="418" t="str">
        <f t="shared" si="777"/>
        <v xml:space="preserve">Aceites lubricantes                                                    </v>
      </c>
      <c r="C7309" s="428" t="s">
        <v>1808</v>
      </c>
      <c r="D7309" s="579">
        <f>C_Lubricantes_Equipos</f>
        <v>0</v>
      </c>
      <c r="E7309" s="472"/>
      <c r="F7309" s="468">
        <f>IF(C7309="",0,D7300)</f>
        <v>0</v>
      </c>
      <c r="G7309" s="426">
        <f t="shared" si="778"/>
        <v>0</v>
      </c>
    </row>
    <row r="7310" spans="1:7" ht="16.5" customHeight="1" x14ac:dyDescent="0.2">
      <c r="A7310" s="578"/>
      <c r="B7310" s="418">
        <f t="shared" si="777"/>
        <v>0</v>
      </c>
      <c r="C7310" s="428"/>
      <c r="D7310" s="471"/>
      <c r="E7310" s="430"/>
      <c r="F7310" s="468">
        <f>IF(C7310="",0,D7300)</f>
        <v>0</v>
      </c>
      <c r="G7310" s="426">
        <f t="shared" si="778"/>
        <v>0</v>
      </c>
    </row>
    <row r="7311" spans="1:7" ht="16.5" customHeight="1" x14ac:dyDescent="0.2">
      <c r="A7311" s="578"/>
      <c r="B7311" s="418">
        <f t="shared" si="777"/>
        <v>0</v>
      </c>
      <c r="C7311" s="428"/>
      <c r="D7311" s="425"/>
      <c r="E7311" s="471"/>
      <c r="F7311" s="468">
        <f>IF(C7311="",0,D7300)</f>
        <v>0</v>
      </c>
      <c r="G7311" s="426">
        <f t="shared" si="778"/>
        <v>0</v>
      </c>
    </row>
    <row r="7312" spans="1:7" ht="16.5" customHeight="1" x14ac:dyDescent="0.2">
      <c r="A7312" s="578"/>
      <c r="B7312" s="418">
        <f t="shared" si="777"/>
        <v>0</v>
      </c>
      <c r="C7312" s="428"/>
      <c r="D7312" s="425"/>
      <c r="E7312" s="471"/>
      <c r="F7312" s="468">
        <f>IF(C7312="",0,D7300)</f>
        <v>0</v>
      </c>
      <c r="G7312" s="426">
        <f t="shared" si="778"/>
        <v>0</v>
      </c>
    </row>
    <row r="7313" spans="1:7" ht="16.5" customHeight="1" x14ac:dyDescent="0.2">
      <c r="A7313" s="578"/>
      <c r="B7313" s="418">
        <f t="shared" si="777"/>
        <v>0</v>
      </c>
      <c r="C7313" s="428"/>
      <c r="D7313" s="425"/>
      <c r="E7313" s="429"/>
      <c r="F7313" s="468">
        <f>IF(C7313="",0,D7300)</f>
        <v>0</v>
      </c>
      <c r="G7313" s="426">
        <f t="shared" si="778"/>
        <v>0</v>
      </c>
    </row>
    <row r="7314" spans="1:7" ht="16.5" customHeight="1" x14ac:dyDescent="0.2">
      <c r="A7314" s="578"/>
      <c r="B7314" s="418">
        <f t="shared" si="777"/>
        <v>0</v>
      </c>
      <c r="C7314" s="424"/>
      <c r="D7314" s="425"/>
      <c r="E7314" s="429"/>
      <c r="F7314" s="468">
        <f>IF(C7314="",0,D7300)</f>
        <v>0</v>
      </c>
      <c r="G7314" s="426">
        <f t="shared" si="778"/>
        <v>0</v>
      </c>
    </row>
    <row r="7315" spans="1:7" ht="16.5" customHeight="1" x14ac:dyDescent="0.2">
      <c r="A7315" s="169"/>
      <c r="B7315" s="156"/>
      <c r="C7315" s="160"/>
      <c r="D7315" s="156"/>
      <c r="E7315" s="157"/>
      <c r="F7315" s="166" t="s">
        <v>35</v>
      </c>
      <c r="G7315" s="431">
        <f>SUBTOTAL(9,G7305:G7314)</f>
        <v>0</v>
      </c>
    </row>
    <row r="7316" spans="1:7" ht="16.5" customHeight="1" x14ac:dyDescent="0.2">
      <c r="A7316" s="165"/>
      <c r="B7316" s="160"/>
      <c r="C7316" s="167" t="s">
        <v>821</v>
      </c>
      <c r="D7316" s="156"/>
      <c r="E7316" s="157"/>
      <c r="F7316" s="158"/>
      <c r="G7316" s="168"/>
    </row>
    <row r="7317" spans="1:7" ht="16.5" customHeight="1" x14ac:dyDescent="0.2">
      <c r="A7317" s="603" t="s">
        <v>681</v>
      </c>
      <c r="B7317" s="604"/>
      <c r="C7317" s="605" t="s">
        <v>0</v>
      </c>
      <c r="D7317" s="607" t="s">
        <v>32</v>
      </c>
      <c r="E7317" s="607" t="s">
        <v>1715</v>
      </c>
      <c r="F7317" s="609" t="s">
        <v>1054</v>
      </c>
      <c r="G7317" s="611" t="s">
        <v>34</v>
      </c>
    </row>
    <row r="7318" spans="1:7" ht="16.5" customHeight="1" x14ac:dyDescent="0.2">
      <c r="A7318" s="163" t="s">
        <v>682</v>
      </c>
      <c r="B7318" s="164" t="s">
        <v>683</v>
      </c>
      <c r="C7318" s="606"/>
      <c r="D7318" s="608"/>
      <c r="E7318" s="608"/>
      <c r="F7318" s="610"/>
      <c r="G7318" s="612"/>
    </row>
    <row r="7319" spans="1:7" ht="16.5" customHeight="1" x14ac:dyDescent="0.2">
      <c r="A7319" s="423" t="s">
        <v>1822</v>
      </c>
      <c r="B7319" s="418" t="str">
        <f t="shared" ref="B7319:B7325" si="779">IF(A7319=0,0,VLOOKUP(A7319,Tabla_Indices,2,FALSE))</f>
        <v>Oficial Especializado</v>
      </c>
      <c r="C7319" s="427" t="s">
        <v>1723</v>
      </c>
      <c r="D7319" s="425"/>
      <c r="E7319" s="429"/>
      <c r="F7319" s="419">
        <f>D7300</f>
        <v>0</v>
      </c>
      <c r="G7319" s="432">
        <f>IF(F7319=0,0,ROUND(D7319*E7319/F7319,2))</f>
        <v>0</v>
      </c>
    </row>
    <row r="7320" spans="1:7" ht="16.5" customHeight="1" x14ac:dyDescent="0.2">
      <c r="A7320" s="423" t="s">
        <v>1823</v>
      </c>
      <c r="B7320" s="418" t="str">
        <f t="shared" si="779"/>
        <v xml:space="preserve">Oficial </v>
      </c>
      <c r="C7320" s="424" t="s">
        <v>1724</v>
      </c>
      <c r="D7320" s="425"/>
      <c r="E7320" s="429"/>
      <c r="F7320" s="419">
        <f>D7300</f>
        <v>0</v>
      </c>
      <c r="G7320" s="432">
        <f t="shared" ref="G7320:G7325" si="780">IF(F7320=0,0,ROUND(D7320*E7320/F7320,2))</f>
        <v>0</v>
      </c>
    </row>
    <row r="7321" spans="1:7" ht="16.5" customHeight="1" x14ac:dyDescent="0.2">
      <c r="A7321" s="423" t="s">
        <v>1824</v>
      </c>
      <c r="B7321" s="418" t="str">
        <f t="shared" si="779"/>
        <v>Ayudante</v>
      </c>
      <c r="C7321" s="424" t="s">
        <v>1725</v>
      </c>
      <c r="D7321" s="425"/>
      <c r="E7321" s="429"/>
      <c r="F7321" s="419">
        <f>D7300</f>
        <v>0</v>
      </c>
      <c r="G7321" s="432">
        <f t="shared" si="780"/>
        <v>0</v>
      </c>
    </row>
    <row r="7322" spans="1:7" ht="16.5" customHeight="1" x14ac:dyDescent="0.2">
      <c r="A7322" s="423" t="s">
        <v>1824</v>
      </c>
      <c r="B7322" s="418" t="str">
        <f t="shared" si="779"/>
        <v>Ayudante</v>
      </c>
      <c r="C7322" s="424" t="s">
        <v>825</v>
      </c>
      <c r="D7322" s="425"/>
      <c r="E7322" s="429"/>
      <c r="F7322" s="419">
        <f>D7300</f>
        <v>0</v>
      </c>
      <c r="G7322" s="432">
        <f t="shared" si="780"/>
        <v>0</v>
      </c>
    </row>
    <row r="7323" spans="1:7" ht="16.5" customHeight="1" x14ac:dyDescent="0.2">
      <c r="A7323" s="423"/>
      <c r="B7323" s="418">
        <f t="shared" si="779"/>
        <v>0</v>
      </c>
      <c r="C7323" s="424"/>
      <c r="D7323" s="425"/>
      <c r="E7323" s="429"/>
      <c r="F7323" s="419"/>
      <c r="G7323" s="432">
        <f t="shared" si="780"/>
        <v>0</v>
      </c>
    </row>
    <row r="7324" spans="1:7" ht="16.5" customHeight="1" x14ac:dyDescent="0.2">
      <c r="A7324" s="423" t="s">
        <v>1825</v>
      </c>
      <c r="B7324" s="418" t="str">
        <f t="shared" si="779"/>
        <v>Sereno</v>
      </c>
      <c r="C7324" s="424" t="s">
        <v>1726</v>
      </c>
      <c r="D7324" s="433"/>
      <c r="E7324" s="571"/>
      <c r="F7324" s="419">
        <f>D7300</f>
        <v>0</v>
      </c>
      <c r="G7324" s="432">
        <f t="shared" si="780"/>
        <v>0</v>
      </c>
    </row>
    <row r="7325" spans="1:7" ht="16.5" customHeight="1" x14ac:dyDescent="0.2">
      <c r="A7325" s="423"/>
      <c r="B7325" s="418">
        <f t="shared" si="779"/>
        <v>0</v>
      </c>
      <c r="C7325" s="418"/>
      <c r="D7325" s="469"/>
      <c r="E7325" s="419"/>
      <c r="F7325" s="419">
        <f>D7300</f>
        <v>0</v>
      </c>
      <c r="G7325" s="432">
        <f t="shared" si="780"/>
        <v>0</v>
      </c>
    </row>
    <row r="7326" spans="1:7" ht="16.5" customHeight="1" x14ac:dyDescent="0.2">
      <c r="A7326" s="169"/>
      <c r="B7326" s="156"/>
      <c r="C7326" s="160"/>
      <c r="D7326" s="156"/>
      <c r="E7326" s="157"/>
      <c r="F7326" s="166" t="s">
        <v>36</v>
      </c>
      <c r="G7326" s="434">
        <f>SUBTOTAL(9,G7319:G7325)</f>
        <v>0</v>
      </c>
    </row>
    <row r="7327" spans="1:7" ht="16.5" customHeight="1" x14ac:dyDescent="0.2">
      <c r="A7327" s="165"/>
      <c r="B7327" s="160"/>
      <c r="C7327" s="167" t="s">
        <v>1705</v>
      </c>
      <c r="D7327" s="156"/>
      <c r="E7327" s="157"/>
      <c r="F7327" s="158"/>
      <c r="G7327" s="168"/>
    </row>
    <row r="7328" spans="1:7" ht="16.5" customHeight="1" x14ac:dyDescent="0.2">
      <c r="A7328" s="603" t="s">
        <v>681</v>
      </c>
      <c r="B7328" s="604"/>
      <c r="C7328" s="605" t="s">
        <v>0</v>
      </c>
      <c r="D7328" s="605" t="s">
        <v>31</v>
      </c>
      <c r="E7328" s="607" t="s">
        <v>32</v>
      </c>
      <c r="F7328" s="609" t="s">
        <v>33</v>
      </c>
      <c r="G7328" s="611" t="s">
        <v>34</v>
      </c>
    </row>
    <row r="7329" spans="1:7" ht="16.5" customHeight="1" x14ac:dyDescent="0.2">
      <c r="A7329" s="163" t="s">
        <v>682</v>
      </c>
      <c r="B7329" s="164" t="s">
        <v>683</v>
      </c>
      <c r="C7329" s="606"/>
      <c r="D7329" s="606"/>
      <c r="E7329" s="608"/>
      <c r="F7329" s="610"/>
      <c r="G7329" s="612"/>
    </row>
    <row r="7330" spans="1:7" ht="16.5" customHeight="1" x14ac:dyDescent="0.2">
      <c r="A7330" s="423"/>
      <c r="B7330" s="418">
        <f t="shared" ref="B7330:B7340" si="781">IF(A7330=0,0,VLOOKUP(A7330,Tabla_Indices,2,FALSE))</f>
        <v>0</v>
      </c>
      <c r="C7330" s="424"/>
      <c r="D7330" s="425"/>
      <c r="E7330" s="429"/>
      <c r="F7330" s="430"/>
      <c r="G7330" s="432">
        <f>ROUND(E7330*F7330,2)</f>
        <v>0</v>
      </c>
    </row>
    <row r="7331" spans="1:7" ht="16.5" customHeight="1" x14ac:dyDescent="0.2">
      <c r="A7331" s="423"/>
      <c r="B7331" s="418">
        <f t="shared" si="781"/>
        <v>0</v>
      </c>
      <c r="C7331" s="424"/>
      <c r="D7331" s="425"/>
      <c r="E7331" s="429"/>
      <c r="F7331" s="430"/>
      <c r="G7331" s="432">
        <f t="shared" ref="G7331:G7340" si="782">ROUND(E7331*F7331,2)</f>
        <v>0</v>
      </c>
    </row>
    <row r="7332" spans="1:7" ht="16.5" customHeight="1" x14ac:dyDescent="0.2">
      <c r="A7332" s="423"/>
      <c r="B7332" s="418">
        <f t="shared" si="781"/>
        <v>0</v>
      </c>
      <c r="C7332" s="424"/>
      <c r="D7332" s="425"/>
      <c r="E7332" s="429"/>
      <c r="F7332" s="430"/>
      <c r="G7332" s="432">
        <f t="shared" si="782"/>
        <v>0</v>
      </c>
    </row>
    <row r="7333" spans="1:7" ht="16.5" customHeight="1" x14ac:dyDescent="0.2">
      <c r="A7333" s="423"/>
      <c r="B7333" s="418">
        <f t="shared" si="781"/>
        <v>0</v>
      </c>
      <c r="C7333" s="424"/>
      <c r="D7333" s="425"/>
      <c r="E7333" s="429"/>
      <c r="F7333" s="430"/>
      <c r="G7333" s="432">
        <f t="shared" si="782"/>
        <v>0</v>
      </c>
    </row>
    <row r="7334" spans="1:7" ht="16.5" customHeight="1" x14ac:dyDescent="0.2">
      <c r="A7334" s="423"/>
      <c r="B7334" s="418">
        <f t="shared" si="781"/>
        <v>0</v>
      </c>
      <c r="C7334" s="424"/>
      <c r="D7334" s="425"/>
      <c r="E7334" s="429"/>
      <c r="F7334" s="430"/>
      <c r="G7334" s="432">
        <f t="shared" si="782"/>
        <v>0</v>
      </c>
    </row>
    <row r="7335" spans="1:7" ht="16.5" customHeight="1" x14ac:dyDescent="0.2">
      <c r="A7335" s="423"/>
      <c r="B7335" s="418">
        <f t="shared" si="781"/>
        <v>0</v>
      </c>
      <c r="C7335" s="424"/>
      <c r="D7335" s="425"/>
      <c r="E7335" s="435"/>
      <c r="F7335" s="430"/>
      <c r="G7335" s="432">
        <f t="shared" si="782"/>
        <v>0</v>
      </c>
    </row>
    <row r="7336" spans="1:7" ht="16.5" customHeight="1" x14ac:dyDescent="0.2">
      <c r="A7336" s="423"/>
      <c r="B7336" s="418">
        <f t="shared" si="781"/>
        <v>0</v>
      </c>
      <c r="C7336" s="424"/>
      <c r="D7336" s="425"/>
      <c r="E7336" s="429"/>
      <c r="F7336" s="430"/>
      <c r="G7336" s="432">
        <f t="shared" si="782"/>
        <v>0</v>
      </c>
    </row>
    <row r="7337" spans="1:7" ht="16.5" customHeight="1" x14ac:dyDescent="0.2">
      <c r="A7337" s="423"/>
      <c r="B7337" s="418">
        <f t="shared" si="781"/>
        <v>0</v>
      </c>
      <c r="C7337" s="424"/>
      <c r="D7337" s="425"/>
      <c r="E7337" s="429"/>
      <c r="F7337" s="430"/>
      <c r="G7337" s="432">
        <f t="shared" si="782"/>
        <v>0</v>
      </c>
    </row>
    <row r="7338" spans="1:7" ht="16.5" customHeight="1" x14ac:dyDescent="0.2">
      <c r="A7338" s="423"/>
      <c r="B7338" s="418">
        <f t="shared" si="781"/>
        <v>0</v>
      </c>
      <c r="C7338" s="424"/>
      <c r="D7338" s="425"/>
      <c r="E7338" s="429"/>
      <c r="F7338" s="430"/>
      <c r="G7338" s="432">
        <f t="shared" si="782"/>
        <v>0</v>
      </c>
    </row>
    <row r="7339" spans="1:7" ht="16.5" customHeight="1" x14ac:dyDescent="0.2">
      <c r="A7339" s="423"/>
      <c r="B7339" s="418">
        <f t="shared" si="781"/>
        <v>0</v>
      </c>
      <c r="C7339" s="424"/>
      <c r="D7339" s="425"/>
      <c r="E7339" s="429"/>
      <c r="F7339" s="430"/>
      <c r="G7339" s="432">
        <f t="shared" si="782"/>
        <v>0</v>
      </c>
    </row>
    <row r="7340" spans="1:7" ht="16.5" customHeight="1" x14ac:dyDescent="0.2">
      <c r="A7340" s="423"/>
      <c r="B7340" s="418">
        <f t="shared" si="781"/>
        <v>0</v>
      </c>
      <c r="C7340" s="424"/>
      <c r="D7340" s="425"/>
      <c r="E7340" s="429"/>
      <c r="F7340" s="430"/>
      <c r="G7340" s="432">
        <f t="shared" si="782"/>
        <v>0</v>
      </c>
    </row>
    <row r="7341" spans="1:7" ht="16.5" customHeight="1" x14ac:dyDescent="0.2">
      <c r="A7341" s="165"/>
      <c r="B7341" s="160"/>
      <c r="C7341" s="160"/>
      <c r="D7341" s="156"/>
      <c r="E7341" s="157"/>
      <c r="F7341" s="166" t="s">
        <v>37</v>
      </c>
      <c r="G7341" s="436">
        <f>SUBTOTAL(9,G7330:G7340)</f>
        <v>0</v>
      </c>
    </row>
    <row r="7342" spans="1:7" ht="16.5" customHeight="1" x14ac:dyDescent="0.2">
      <c r="A7342" s="165"/>
      <c r="B7342" s="160"/>
      <c r="C7342" s="167" t="s">
        <v>1706</v>
      </c>
      <c r="D7342" s="156"/>
      <c r="E7342" s="157"/>
      <c r="F7342" s="158"/>
      <c r="G7342" s="168"/>
    </row>
    <row r="7343" spans="1:7" ht="16.5" customHeight="1" x14ac:dyDescent="0.2">
      <c r="A7343" s="603" t="s">
        <v>681</v>
      </c>
      <c r="B7343" s="604"/>
      <c r="C7343" s="605" t="s">
        <v>0</v>
      </c>
      <c r="D7343" s="605" t="s">
        <v>31</v>
      </c>
      <c r="E7343" s="607" t="s">
        <v>32</v>
      </c>
      <c r="F7343" s="609" t="s">
        <v>33</v>
      </c>
      <c r="G7343" s="611" t="s">
        <v>34</v>
      </c>
    </row>
    <row r="7344" spans="1:7" ht="16.5" customHeight="1" x14ac:dyDescent="0.2">
      <c r="A7344" s="163" t="s">
        <v>682</v>
      </c>
      <c r="B7344" s="164" t="s">
        <v>683</v>
      </c>
      <c r="C7344" s="606"/>
      <c r="D7344" s="606"/>
      <c r="E7344" s="608"/>
      <c r="F7344" s="610"/>
      <c r="G7344" s="612"/>
    </row>
    <row r="7345" spans="1:7" ht="16.5" customHeight="1" x14ac:dyDescent="0.2">
      <c r="A7345" s="423"/>
      <c r="B7345" s="418">
        <f>IF(A7345=0,0,VLOOKUP(A7345,Tabla_Indices,2,FALSE))</f>
        <v>0</v>
      </c>
      <c r="C7345" s="424"/>
      <c r="D7345" s="425"/>
      <c r="E7345" s="429"/>
      <c r="F7345" s="430"/>
      <c r="G7345" s="432">
        <f>ROUND(E7345*F7345,2)</f>
        <v>0</v>
      </c>
    </row>
    <row r="7346" spans="1:7" ht="16.5" customHeight="1" x14ac:dyDescent="0.2">
      <c r="A7346" s="423"/>
      <c r="B7346" s="418">
        <f>IF(A7346=0,0,VLOOKUP(A7346,Tabla_Indices,2,FALSE))</f>
        <v>0</v>
      </c>
      <c r="C7346" s="424"/>
      <c r="D7346" s="425"/>
      <c r="E7346" s="435"/>
      <c r="F7346" s="430"/>
      <c r="G7346" s="432">
        <f t="shared" ref="G7346" si="783">ROUND(E7346*F7346,2)</f>
        <v>0</v>
      </c>
    </row>
    <row r="7347" spans="1:7" ht="16.5" customHeight="1" x14ac:dyDescent="0.2">
      <c r="A7347" s="165"/>
      <c r="B7347" s="160"/>
      <c r="C7347" s="160"/>
      <c r="D7347" s="156"/>
      <c r="E7347" s="157"/>
      <c r="F7347" s="166" t="s">
        <v>1707</v>
      </c>
      <c r="G7347" s="436">
        <f>SUBTOTAL(9,G7345:G7346)</f>
        <v>0</v>
      </c>
    </row>
    <row r="7348" spans="1:7" ht="16.5" customHeight="1" thickBot="1" x14ac:dyDescent="0.25">
      <c r="A7348" s="170"/>
      <c r="B7348" s="171"/>
      <c r="C7348" s="172"/>
      <c r="D7348" s="171"/>
      <c r="E7348" s="173"/>
      <c r="F7348" s="174"/>
      <c r="G7348" s="175"/>
    </row>
    <row r="7349" spans="1:7" ht="16.5" customHeight="1" thickBot="1" x14ac:dyDescent="0.25">
      <c r="A7349" s="202">
        <f>B7282</f>
        <v>98</v>
      </c>
      <c r="B7349" s="201">
        <f>C7282</f>
        <v>0</v>
      </c>
      <c r="C7349" s="225"/>
      <c r="D7349" s="225" t="s">
        <v>38</v>
      </c>
      <c r="E7349" s="226"/>
      <c r="F7349" s="437" t="str">
        <f>CONCATENATE("$/",G7282)</f>
        <v>$/0</v>
      </c>
      <c r="G7349" s="438">
        <f>SUBTOTAL(9,G7305:G7348)</f>
        <v>0</v>
      </c>
    </row>
    <row r="7350" spans="1:7" ht="16.5" customHeight="1" thickTop="1" thickBot="1" x14ac:dyDescent="0.25"/>
    <row r="7351" spans="1:7" ht="16.5" customHeight="1" thickTop="1" x14ac:dyDescent="0.2">
      <c r="A7351" s="613" t="s">
        <v>40</v>
      </c>
      <c r="B7351" s="614"/>
      <c r="C7351" s="614"/>
      <c r="D7351" s="614"/>
      <c r="E7351" s="614"/>
      <c r="F7351" s="614"/>
      <c r="G7351" s="615"/>
    </row>
    <row r="7352" spans="1:7" ht="16.5" customHeight="1" x14ac:dyDescent="0.2">
      <c r="A7352" s="146" t="s">
        <v>819</v>
      </c>
      <c r="B7352" s="147" t="str">
        <f>Comitente</f>
        <v>DIRECCIÓN PROVINCIAL DE VIALIDAD</v>
      </c>
      <c r="C7352" s="148"/>
      <c r="D7352" s="223"/>
      <c r="E7352" s="223"/>
      <c r="F7352" s="150"/>
      <c r="G7352" s="151"/>
    </row>
    <row r="7353" spans="1:7" ht="16.5" customHeight="1" x14ac:dyDescent="0.2">
      <c r="A7353" s="146" t="s">
        <v>820</v>
      </c>
      <c r="B7353" s="147">
        <f>Contratista</f>
        <v>0</v>
      </c>
      <c r="C7353" s="152"/>
      <c r="D7353" s="152"/>
      <c r="E7353" s="152"/>
      <c r="F7353" s="147"/>
      <c r="G7353" s="153"/>
    </row>
    <row r="7354" spans="1:7" ht="16.5" customHeight="1" x14ac:dyDescent="0.2">
      <c r="A7354" s="146" t="s">
        <v>28</v>
      </c>
      <c r="B7354" s="147">
        <f>Obra</f>
        <v>0</v>
      </c>
      <c r="C7354" s="152"/>
      <c r="D7354" s="152"/>
      <c r="E7354" s="152"/>
      <c r="F7354" s="147" t="s">
        <v>41</v>
      </c>
      <c r="G7354" s="153">
        <f>Fecha_Base</f>
        <v>0</v>
      </c>
    </row>
    <row r="7355" spans="1:7" ht="16.5" customHeight="1" x14ac:dyDescent="0.2">
      <c r="A7355" s="154" t="s">
        <v>818</v>
      </c>
      <c r="B7355" s="155">
        <f>Ubicación</f>
        <v>0</v>
      </c>
      <c r="C7355" s="155"/>
      <c r="D7355" s="156"/>
      <c r="E7355" s="157"/>
      <c r="F7355" s="158"/>
      <c r="G7355" s="159"/>
    </row>
    <row r="7356" spans="1:7" ht="16.5" customHeight="1" x14ac:dyDescent="0.2">
      <c r="A7356" s="154" t="s">
        <v>42</v>
      </c>
      <c r="B7356" s="470"/>
      <c r="C7356" s="160" t="str">
        <f>IF(B7356="","",VLOOKUP(B7356,Tabla_CyP,2,FALSE))</f>
        <v/>
      </c>
      <c r="E7356" s="157"/>
      <c r="F7356" s="158"/>
      <c r="G7356" s="159"/>
    </row>
    <row r="7357" spans="1:7" ht="16.5" customHeight="1" x14ac:dyDescent="0.2">
      <c r="A7357" s="154" t="s">
        <v>29</v>
      </c>
      <c r="B7357" s="570">
        <v>99</v>
      </c>
      <c r="C7357" s="160">
        <f>IF(B7357=0,"",VLOOKUP(B7357,Tabla_CyP,2,FALSE))</f>
        <v>0</v>
      </c>
      <c r="D7357" s="156"/>
      <c r="E7357" s="157"/>
      <c r="F7357" s="155" t="s">
        <v>30</v>
      </c>
      <c r="G7357" s="161">
        <f>IF(B7357=0,"",VLOOKUP(B7357,Tabla_CyP,4,FALSE))</f>
        <v>0</v>
      </c>
    </row>
    <row r="7358" spans="1:7" ht="16.5" customHeight="1" x14ac:dyDescent="0.2">
      <c r="A7358" s="154"/>
      <c r="B7358" s="155"/>
      <c r="C7358" s="160"/>
      <c r="D7358" s="156"/>
      <c r="E7358" s="157"/>
      <c r="F7358" s="160"/>
      <c r="G7358" s="162"/>
    </row>
    <row r="7359" spans="1:7" ht="16.5" customHeight="1" x14ac:dyDescent="0.2">
      <c r="A7359" s="412"/>
      <c r="B7359" s="149"/>
      <c r="C7359" s="413" t="s">
        <v>1695</v>
      </c>
      <c r="D7359" s="149"/>
      <c r="E7359" s="149"/>
      <c r="F7359" s="149"/>
      <c r="G7359" s="414"/>
    </row>
    <row r="7360" spans="1:7" ht="16.5" customHeight="1" x14ac:dyDescent="0.2">
      <c r="A7360" s="154"/>
      <c r="B7360" s="215"/>
      <c r="C7360" s="160"/>
      <c r="D7360" s="156"/>
      <c r="E7360" s="157"/>
      <c r="F7360" s="155"/>
      <c r="G7360" s="161"/>
    </row>
    <row r="7361" spans="1:7" ht="16.5" customHeight="1" x14ac:dyDescent="0.2">
      <c r="A7361" s="154"/>
      <c r="B7361" s="215"/>
      <c r="C7361" s="415" t="s">
        <v>1696</v>
      </c>
      <c r="D7361" s="416" t="s">
        <v>32</v>
      </c>
      <c r="E7361" s="416" t="s">
        <v>1697</v>
      </c>
      <c r="F7361" s="416" t="s">
        <v>1698</v>
      </c>
      <c r="G7361" s="417" t="s">
        <v>1699</v>
      </c>
    </row>
    <row r="7362" spans="1:7" ht="16.5" customHeight="1" x14ac:dyDescent="0.2">
      <c r="A7362" s="154"/>
      <c r="B7362" s="215"/>
      <c r="C7362" s="424"/>
      <c r="D7362" s="429"/>
      <c r="E7362" s="467"/>
      <c r="F7362" s="430"/>
      <c r="G7362" s="420">
        <f>ROUND(D7362*F7362,2)</f>
        <v>0</v>
      </c>
    </row>
    <row r="7363" spans="1:7" ht="16.5" customHeight="1" x14ac:dyDescent="0.2">
      <c r="A7363" s="154"/>
      <c r="B7363" s="215"/>
      <c r="C7363" s="424"/>
      <c r="D7363" s="429"/>
      <c r="E7363" s="467"/>
      <c r="F7363" s="430"/>
      <c r="G7363" s="420">
        <f>ROUND(D7363*F7363,2)</f>
        <v>0</v>
      </c>
    </row>
    <row r="7364" spans="1:7" ht="16.5" customHeight="1" x14ac:dyDescent="0.2">
      <c r="A7364" s="154"/>
      <c r="B7364" s="215"/>
      <c r="C7364" s="424"/>
      <c r="D7364" s="429"/>
      <c r="E7364" s="467"/>
      <c r="F7364" s="430"/>
      <c r="G7364" s="420">
        <f>ROUND(D7364*F7364,2)</f>
        <v>0</v>
      </c>
    </row>
    <row r="7365" spans="1:7" ht="16.5" customHeight="1" x14ac:dyDescent="0.2">
      <c r="A7365" s="154"/>
      <c r="B7365" s="215"/>
      <c r="C7365" s="424"/>
      <c r="D7365" s="429"/>
      <c r="E7365" s="467"/>
      <c r="F7365" s="430"/>
      <c r="G7365" s="420">
        <f>ROUND(D7365*F7365,2)</f>
        <v>0</v>
      </c>
    </row>
    <row r="7366" spans="1:7" ht="16.5" customHeight="1" x14ac:dyDescent="0.2">
      <c r="A7366" s="154"/>
      <c r="B7366" s="215"/>
      <c r="C7366" s="424"/>
      <c r="D7366" s="429"/>
      <c r="E7366" s="467"/>
      <c r="F7366" s="430"/>
      <c r="G7366" s="420">
        <f t="shared" ref="G7366:G7371" si="784">ROUND(D7366*F7366,2)</f>
        <v>0</v>
      </c>
    </row>
    <row r="7367" spans="1:7" ht="16.5" customHeight="1" x14ac:dyDescent="0.2">
      <c r="A7367" s="154"/>
      <c r="B7367" s="215"/>
      <c r="C7367" s="424"/>
      <c r="D7367" s="429"/>
      <c r="E7367" s="467"/>
      <c r="F7367" s="430"/>
      <c r="G7367" s="420">
        <f t="shared" si="784"/>
        <v>0</v>
      </c>
    </row>
    <row r="7368" spans="1:7" ht="16.5" customHeight="1" x14ac:dyDescent="0.2">
      <c r="A7368" s="154"/>
      <c r="B7368" s="215"/>
      <c r="C7368" s="424"/>
      <c r="D7368" s="429"/>
      <c r="E7368" s="467"/>
      <c r="F7368" s="430"/>
      <c r="G7368" s="420">
        <f t="shared" si="784"/>
        <v>0</v>
      </c>
    </row>
    <row r="7369" spans="1:7" ht="16.5" customHeight="1" x14ac:dyDescent="0.2">
      <c r="A7369" s="154"/>
      <c r="B7369" s="215"/>
      <c r="C7369" s="424"/>
      <c r="D7369" s="429"/>
      <c r="E7369" s="467"/>
      <c r="F7369" s="430"/>
      <c r="G7369" s="420">
        <f t="shared" si="784"/>
        <v>0</v>
      </c>
    </row>
    <row r="7370" spans="1:7" ht="16.5" customHeight="1" x14ac:dyDescent="0.2">
      <c r="A7370" s="154"/>
      <c r="B7370" s="215"/>
      <c r="C7370" s="424"/>
      <c r="D7370" s="429"/>
      <c r="E7370" s="467"/>
      <c r="F7370" s="430"/>
      <c r="G7370" s="420">
        <f t="shared" si="784"/>
        <v>0</v>
      </c>
    </row>
    <row r="7371" spans="1:7" ht="16.5" customHeight="1" x14ac:dyDescent="0.2">
      <c r="A7371" s="154"/>
      <c r="B7371" s="215"/>
      <c r="C7371" s="424"/>
      <c r="D7371" s="429"/>
      <c r="E7371" s="467"/>
      <c r="F7371" s="430"/>
      <c r="G7371" s="420">
        <f t="shared" si="784"/>
        <v>0</v>
      </c>
    </row>
    <row r="7372" spans="1:7" ht="16.5" customHeight="1" thickBot="1" x14ac:dyDescent="0.25">
      <c r="A7372" s="154"/>
      <c r="B7372" s="215"/>
      <c r="C7372" s="160"/>
      <c r="E7372" s="222"/>
      <c r="F7372" s="155"/>
      <c r="G7372" s="161"/>
    </row>
    <row r="7373" spans="1:7" ht="16.5" customHeight="1" thickBot="1" x14ac:dyDescent="0.25">
      <c r="A7373" s="154"/>
      <c r="C7373" s="421" t="s">
        <v>1700</v>
      </c>
      <c r="E7373" s="222">
        <f>SUMPRODUCT(D7362:D7371,E7362:E7371)</f>
        <v>0</v>
      </c>
      <c r="F7373" s="155" t="s">
        <v>1701</v>
      </c>
      <c r="G7373" s="422">
        <f>SUM(G7362:G7371)</f>
        <v>0</v>
      </c>
    </row>
    <row r="7374" spans="1:7" ht="16.5" customHeight="1" x14ac:dyDescent="0.2">
      <c r="A7374" s="154"/>
      <c r="B7374" s="215"/>
      <c r="C7374" s="421"/>
      <c r="D7374" s="222"/>
      <c r="E7374" s="157"/>
      <c r="F7374" s="155"/>
      <c r="G7374" s="224"/>
    </row>
    <row r="7375" spans="1:7" ht="16.5" customHeight="1" x14ac:dyDescent="0.2">
      <c r="A7375" s="154"/>
      <c r="B7375" s="215"/>
      <c r="C7375" s="155" t="s">
        <v>1702</v>
      </c>
      <c r="D7375" s="425"/>
      <c r="E7375" s="559" t="str">
        <f>CONCATENATE(G7357,"/día")</f>
        <v>0/día</v>
      </c>
      <c r="F7375" s="155"/>
      <c r="G7375" s="161"/>
    </row>
    <row r="7376" spans="1:7" ht="16.5" customHeight="1" x14ac:dyDescent="0.2">
      <c r="A7376" s="154"/>
      <c r="B7376" s="215"/>
      <c r="C7376" s="160"/>
      <c r="D7376" s="156"/>
      <c r="E7376" s="157"/>
      <c r="F7376" s="155"/>
      <c r="G7376" s="161"/>
    </row>
    <row r="7377" spans="1:7" ht="16.5" customHeight="1" x14ac:dyDescent="0.2">
      <c r="A7377" s="603" t="s">
        <v>681</v>
      </c>
      <c r="B7377" s="604"/>
      <c r="C7377" s="605" t="s">
        <v>0</v>
      </c>
      <c r="D7377" s="607" t="s">
        <v>1703</v>
      </c>
      <c r="E7377" s="607" t="s">
        <v>1715</v>
      </c>
      <c r="F7377" s="609" t="s">
        <v>1054</v>
      </c>
      <c r="G7377" s="611" t="s">
        <v>34</v>
      </c>
    </row>
    <row r="7378" spans="1:7" ht="16.5" customHeight="1" x14ac:dyDescent="0.2">
      <c r="A7378" s="163" t="s">
        <v>682</v>
      </c>
      <c r="B7378" s="164" t="s">
        <v>683</v>
      </c>
      <c r="C7378" s="606"/>
      <c r="D7378" s="608"/>
      <c r="E7378" s="608"/>
      <c r="F7378" s="610"/>
      <c r="G7378" s="612"/>
    </row>
    <row r="7379" spans="1:7" ht="16.5" customHeight="1" x14ac:dyDescent="0.2">
      <c r="A7379" s="165"/>
      <c r="B7379" s="160"/>
      <c r="C7379" s="167" t="s">
        <v>1704</v>
      </c>
      <c r="D7379" s="157"/>
      <c r="E7379" s="157"/>
      <c r="F7379" s="160"/>
      <c r="G7379" s="168"/>
    </row>
    <row r="7380" spans="1:7" ht="16.5" customHeight="1" x14ac:dyDescent="0.2">
      <c r="A7380" s="578" t="s">
        <v>1806</v>
      </c>
      <c r="B7380" s="418" t="str">
        <f t="shared" ref="B7380:B7389" si="785">IF(A7380=0,0,VLOOKUP(A7380,Tabla_Indices,2,FALSE))</f>
        <v>Equipo - Amortización de equipo</v>
      </c>
      <c r="C7380" s="424" t="s">
        <v>1821</v>
      </c>
      <c r="D7380" s="579">
        <f>C_Amortización_Equipo</f>
        <v>0</v>
      </c>
      <c r="E7380" s="472"/>
      <c r="F7380" s="468">
        <f>IF(C7380="",0,D7375)</f>
        <v>0</v>
      </c>
      <c r="G7380" s="426">
        <f>IF(F7380=0,0,ROUND(E7380/F7380,2))</f>
        <v>0</v>
      </c>
    </row>
    <row r="7381" spans="1:7" ht="16.5" customHeight="1" x14ac:dyDescent="0.2">
      <c r="A7381" s="578" t="s">
        <v>1806</v>
      </c>
      <c r="B7381" s="418" t="str">
        <f t="shared" si="785"/>
        <v>Equipo - Amortización de equipo</v>
      </c>
      <c r="C7381" s="424" t="s">
        <v>1811</v>
      </c>
      <c r="D7381" s="579">
        <f>C_Interés_Equipo</f>
        <v>0</v>
      </c>
      <c r="E7381" s="472"/>
      <c r="F7381" s="468">
        <f>IF(C7381="",0,D7375)</f>
        <v>0</v>
      </c>
      <c r="G7381" s="426">
        <f t="shared" ref="G7381:G7389" si="786">IF(F7381=0,0,ROUND(E7381/F7381,2))</f>
        <v>0</v>
      </c>
    </row>
    <row r="7382" spans="1:7" ht="16.5" customHeight="1" x14ac:dyDescent="0.2">
      <c r="A7382" s="578" t="s">
        <v>1807</v>
      </c>
      <c r="B7382" s="418" t="str">
        <f t="shared" si="785"/>
        <v xml:space="preserve">Accesorios y repuestos para máquinas de uso especial                 </v>
      </c>
      <c r="C7382" s="428" t="s">
        <v>1721</v>
      </c>
      <c r="D7382" s="579">
        <f>C_Reparaciones_Repuestos_Equipos</f>
        <v>0</v>
      </c>
      <c r="E7382" s="472"/>
      <c r="F7382" s="468">
        <f>IF(C7382="",0,D7375)</f>
        <v>0</v>
      </c>
      <c r="G7382" s="426">
        <f t="shared" si="786"/>
        <v>0</v>
      </c>
    </row>
    <row r="7383" spans="1:7" ht="16.5" customHeight="1" x14ac:dyDescent="0.2">
      <c r="A7383" s="578" t="s">
        <v>1809</v>
      </c>
      <c r="B7383" s="418" t="str">
        <f t="shared" si="785"/>
        <v xml:space="preserve">Gas oil                                                                </v>
      </c>
      <c r="C7383" s="428" t="s">
        <v>982</v>
      </c>
      <c r="D7383" s="579">
        <f>C_Combustible_Equipos</f>
        <v>0</v>
      </c>
      <c r="E7383" s="472"/>
      <c r="F7383" s="468">
        <f>IF(C7383="",0,D7375)</f>
        <v>0</v>
      </c>
      <c r="G7383" s="426">
        <f t="shared" si="786"/>
        <v>0</v>
      </c>
    </row>
    <row r="7384" spans="1:7" ht="16.5" customHeight="1" x14ac:dyDescent="0.2">
      <c r="A7384" s="578" t="s">
        <v>1810</v>
      </c>
      <c r="B7384" s="418" t="str">
        <f t="shared" si="785"/>
        <v xml:space="preserve">Aceites lubricantes                                                    </v>
      </c>
      <c r="C7384" s="428" t="s">
        <v>1808</v>
      </c>
      <c r="D7384" s="579">
        <f>C_Lubricantes_Equipos</f>
        <v>0</v>
      </c>
      <c r="E7384" s="472"/>
      <c r="F7384" s="468">
        <f>IF(C7384="",0,D7375)</f>
        <v>0</v>
      </c>
      <c r="G7384" s="426">
        <f t="shared" si="786"/>
        <v>0</v>
      </c>
    </row>
    <row r="7385" spans="1:7" ht="16.5" customHeight="1" x14ac:dyDescent="0.2">
      <c r="A7385" s="578"/>
      <c r="B7385" s="418">
        <f t="shared" si="785"/>
        <v>0</v>
      </c>
      <c r="C7385" s="428"/>
      <c r="D7385" s="471"/>
      <c r="E7385" s="430"/>
      <c r="F7385" s="468">
        <f>IF(C7385="",0,D7375)</f>
        <v>0</v>
      </c>
      <c r="G7385" s="426">
        <f t="shared" si="786"/>
        <v>0</v>
      </c>
    </row>
    <row r="7386" spans="1:7" ht="16.5" customHeight="1" x14ac:dyDescent="0.2">
      <c r="A7386" s="578"/>
      <c r="B7386" s="418">
        <f t="shared" si="785"/>
        <v>0</v>
      </c>
      <c r="C7386" s="428"/>
      <c r="D7386" s="425"/>
      <c r="E7386" s="471"/>
      <c r="F7386" s="468">
        <f>IF(C7386="",0,D7375)</f>
        <v>0</v>
      </c>
      <c r="G7386" s="426">
        <f t="shared" si="786"/>
        <v>0</v>
      </c>
    </row>
    <row r="7387" spans="1:7" ht="16.5" customHeight="1" x14ac:dyDescent="0.2">
      <c r="A7387" s="578"/>
      <c r="B7387" s="418">
        <f t="shared" si="785"/>
        <v>0</v>
      </c>
      <c r="C7387" s="428"/>
      <c r="D7387" s="425"/>
      <c r="E7387" s="471"/>
      <c r="F7387" s="468">
        <f>IF(C7387="",0,D7375)</f>
        <v>0</v>
      </c>
      <c r="G7387" s="426">
        <f t="shared" si="786"/>
        <v>0</v>
      </c>
    </row>
    <row r="7388" spans="1:7" ht="16.5" customHeight="1" x14ac:dyDescent="0.2">
      <c r="A7388" s="578"/>
      <c r="B7388" s="418">
        <f t="shared" si="785"/>
        <v>0</v>
      </c>
      <c r="C7388" s="428"/>
      <c r="D7388" s="425"/>
      <c r="E7388" s="429"/>
      <c r="F7388" s="468">
        <f>IF(C7388="",0,D7375)</f>
        <v>0</v>
      </c>
      <c r="G7388" s="426">
        <f t="shared" si="786"/>
        <v>0</v>
      </c>
    </row>
    <row r="7389" spans="1:7" ht="16.5" customHeight="1" x14ac:dyDescent="0.2">
      <c r="A7389" s="578"/>
      <c r="B7389" s="418">
        <f t="shared" si="785"/>
        <v>0</v>
      </c>
      <c r="C7389" s="424"/>
      <c r="D7389" s="425"/>
      <c r="E7389" s="429"/>
      <c r="F7389" s="468">
        <f>IF(C7389="",0,D7375)</f>
        <v>0</v>
      </c>
      <c r="G7389" s="426">
        <f t="shared" si="786"/>
        <v>0</v>
      </c>
    </row>
    <row r="7390" spans="1:7" ht="16.5" customHeight="1" x14ac:dyDescent="0.2">
      <c r="A7390" s="169"/>
      <c r="B7390" s="156"/>
      <c r="C7390" s="160"/>
      <c r="D7390" s="156"/>
      <c r="E7390" s="157"/>
      <c r="F7390" s="166" t="s">
        <v>35</v>
      </c>
      <c r="G7390" s="431">
        <f>SUBTOTAL(9,G7380:G7389)</f>
        <v>0</v>
      </c>
    </row>
    <row r="7391" spans="1:7" ht="16.5" customHeight="1" x14ac:dyDescent="0.2">
      <c r="A7391" s="165"/>
      <c r="B7391" s="160"/>
      <c r="C7391" s="167" t="s">
        <v>821</v>
      </c>
      <c r="D7391" s="156"/>
      <c r="E7391" s="157"/>
      <c r="F7391" s="158"/>
      <c r="G7391" s="168"/>
    </row>
    <row r="7392" spans="1:7" ht="16.5" customHeight="1" x14ac:dyDescent="0.2">
      <c r="A7392" s="603" t="s">
        <v>681</v>
      </c>
      <c r="B7392" s="604"/>
      <c r="C7392" s="605" t="s">
        <v>0</v>
      </c>
      <c r="D7392" s="607" t="s">
        <v>32</v>
      </c>
      <c r="E7392" s="607" t="s">
        <v>1715</v>
      </c>
      <c r="F7392" s="609" t="s">
        <v>1054</v>
      </c>
      <c r="G7392" s="611" t="s">
        <v>34</v>
      </c>
    </row>
    <row r="7393" spans="1:7" ht="16.5" customHeight="1" x14ac:dyDescent="0.2">
      <c r="A7393" s="163" t="s">
        <v>682</v>
      </c>
      <c r="B7393" s="164" t="s">
        <v>683</v>
      </c>
      <c r="C7393" s="606"/>
      <c r="D7393" s="608"/>
      <c r="E7393" s="608"/>
      <c r="F7393" s="610"/>
      <c r="G7393" s="612"/>
    </row>
    <row r="7394" spans="1:7" ht="16.5" customHeight="1" x14ac:dyDescent="0.2">
      <c r="A7394" s="423" t="s">
        <v>1822</v>
      </c>
      <c r="B7394" s="418" t="str">
        <f t="shared" ref="B7394:B7400" si="787">IF(A7394=0,0,VLOOKUP(A7394,Tabla_Indices,2,FALSE))</f>
        <v>Oficial Especializado</v>
      </c>
      <c r="C7394" s="427" t="s">
        <v>1723</v>
      </c>
      <c r="D7394" s="425"/>
      <c r="E7394" s="429"/>
      <c r="F7394" s="419">
        <f>D7375</f>
        <v>0</v>
      </c>
      <c r="G7394" s="432">
        <f>IF(F7394=0,0,ROUND(D7394*E7394/F7394,2))</f>
        <v>0</v>
      </c>
    </row>
    <row r="7395" spans="1:7" ht="16.5" customHeight="1" x14ac:dyDescent="0.2">
      <c r="A7395" s="423" t="s">
        <v>1823</v>
      </c>
      <c r="B7395" s="418" t="str">
        <f t="shared" si="787"/>
        <v xml:space="preserve">Oficial </v>
      </c>
      <c r="C7395" s="424" t="s">
        <v>1724</v>
      </c>
      <c r="D7395" s="425"/>
      <c r="E7395" s="429"/>
      <c r="F7395" s="419">
        <f>D7375</f>
        <v>0</v>
      </c>
      <c r="G7395" s="432">
        <f t="shared" ref="G7395:G7400" si="788">IF(F7395=0,0,ROUND(D7395*E7395/F7395,2))</f>
        <v>0</v>
      </c>
    </row>
    <row r="7396" spans="1:7" ht="16.5" customHeight="1" x14ac:dyDescent="0.2">
      <c r="A7396" s="423" t="s">
        <v>1824</v>
      </c>
      <c r="B7396" s="418" t="str">
        <f t="shared" si="787"/>
        <v>Ayudante</v>
      </c>
      <c r="C7396" s="424" t="s">
        <v>1725</v>
      </c>
      <c r="D7396" s="425"/>
      <c r="E7396" s="429"/>
      <c r="F7396" s="419">
        <f>D7375</f>
        <v>0</v>
      </c>
      <c r="G7396" s="432">
        <f t="shared" si="788"/>
        <v>0</v>
      </c>
    </row>
    <row r="7397" spans="1:7" ht="16.5" customHeight="1" x14ac:dyDescent="0.2">
      <c r="A7397" s="423" t="s">
        <v>1824</v>
      </c>
      <c r="B7397" s="418" t="str">
        <f t="shared" si="787"/>
        <v>Ayudante</v>
      </c>
      <c r="C7397" s="424" t="s">
        <v>825</v>
      </c>
      <c r="D7397" s="425"/>
      <c r="E7397" s="429"/>
      <c r="F7397" s="419">
        <f>D7375</f>
        <v>0</v>
      </c>
      <c r="G7397" s="432">
        <f t="shared" si="788"/>
        <v>0</v>
      </c>
    </row>
    <row r="7398" spans="1:7" ht="16.5" customHeight="1" x14ac:dyDescent="0.2">
      <c r="A7398" s="423"/>
      <c r="B7398" s="418">
        <f t="shared" si="787"/>
        <v>0</v>
      </c>
      <c r="C7398" s="424"/>
      <c r="D7398" s="425"/>
      <c r="E7398" s="429"/>
      <c r="F7398" s="419"/>
      <c r="G7398" s="432">
        <f t="shared" si="788"/>
        <v>0</v>
      </c>
    </row>
    <row r="7399" spans="1:7" ht="16.5" customHeight="1" x14ac:dyDescent="0.2">
      <c r="A7399" s="423" t="s">
        <v>1825</v>
      </c>
      <c r="B7399" s="418" t="str">
        <f t="shared" si="787"/>
        <v>Sereno</v>
      </c>
      <c r="C7399" s="424" t="s">
        <v>1726</v>
      </c>
      <c r="D7399" s="433"/>
      <c r="E7399" s="571"/>
      <c r="F7399" s="419">
        <f>D7375</f>
        <v>0</v>
      </c>
      <c r="G7399" s="432">
        <f t="shared" si="788"/>
        <v>0</v>
      </c>
    </row>
    <row r="7400" spans="1:7" ht="16.5" customHeight="1" x14ac:dyDescent="0.2">
      <c r="A7400" s="423"/>
      <c r="B7400" s="418">
        <f t="shared" si="787"/>
        <v>0</v>
      </c>
      <c r="C7400" s="418"/>
      <c r="D7400" s="469"/>
      <c r="E7400" s="419"/>
      <c r="F7400" s="419">
        <f>D7375</f>
        <v>0</v>
      </c>
      <c r="G7400" s="432">
        <f t="shared" si="788"/>
        <v>0</v>
      </c>
    </row>
    <row r="7401" spans="1:7" ht="16.5" customHeight="1" x14ac:dyDescent="0.2">
      <c r="A7401" s="169"/>
      <c r="B7401" s="156"/>
      <c r="C7401" s="160"/>
      <c r="D7401" s="156"/>
      <c r="E7401" s="157"/>
      <c r="F7401" s="166" t="s">
        <v>36</v>
      </c>
      <c r="G7401" s="434">
        <f>SUBTOTAL(9,G7394:G7400)</f>
        <v>0</v>
      </c>
    </row>
    <row r="7402" spans="1:7" ht="16.5" customHeight="1" x14ac:dyDescent="0.2">
      <c r="A7402" s="165"/>
      <c r="B7402" s="160"/>
      <c r="C7402" s="167" t="s">
        <v>1705</v>
      </c>
      <c r="D7402" s="156"/>
      <c r="E7402" s="157"/>
      <c r="F7402" s="158"/>
      <c r="G7402" s="168"/>
    </row>
    <row r="7403" spans="1:7" ht="16.5" customHeight="1" x14ac:dyDescent="0.2">
      <c r="A7403" s="603" t="s">
        <v>681</v>
      </c>
      <c r="B7403" s="604"/>
      <c r="C7403" s="605" t="s">
        <v>0</v>
      </c>
      <c r="D7403" s="605" t="s">
        <v>31</v>
      </c>
      <c r="E7403" s="607" t="s">
        <v>32</v>
      </c>
      <c r="F7403" s="609" t="s">
        <v>33</v>
      </c>
      <c r="G7403" s="611" t="s">
        <v>34</v>
      </c>
    </row>
    <row r="7404" spans="1:7" ht="16.5" customHeight="1" x14ac:dyDescent="0.2">
      <c r="A7404" s="163" t="s">
        <v>682</v>
      </c>
      <c r="B7404" s="164" t="s">
        <v>683</v>
      </c>
      <c r="C7404" s="606"/>
      <c r="D7404" s="606"/>
      <c r="E7404" s="608"/>
      <c r="F7404" s="610"/>
      <c r="G7404" s="612"/>
    </row>
    <row r="7405" spans="1:7" ht="16.5" customHeight="1" x14ac:dyDescent="0.2">
      <c r="A7405" s="423"/>
      <c r="B7405" s="418">
        <f t="shared" ref="B7405:B7415" si="789">IF(A7405=0,0,VLOOKUP(A7405,Tabla_Indices,2,FALSE))</f>
        <v>0</v>
      </c>
      <c r="C7405" s="424"/>
      <c r="D7405" s="425"/>
      <c r="E7405" s="429"/>
      <c r="F7405" s="430"/>
      <c r="G7405" s="432">
        <f>ROUND(E7405*F7405,2)</f>
        <v>0</v>
      </c>
    </row>
    <row r="7406" spans="1:7" ht="16.5" customHeight="1" x14ac:dyDescent="0.2">
      <c r="A7406" s="423"/>
      <c r="B7406" s="418">
        <f t="shared" si="789"/>
        <v>0</v>
      </c>
      <c r="C7406" s="424"/>
      <c r="D7406" s="425"/>
      <c r="E7406" s="429"/>
      <c r="F7406" s="430"/>
      <c r="G7406" s="432">
        <f t="shared" ref="G7406:G7415" si="790">ROUND(E7406*F7406,2)</f>
        <v>0</v>
      </c>
    </row>
    <row r="7407" spans="1:7" ht="16.5" customHeight="1" x14ac:dyDescent="0.2">
      <c r="A7407" s="423"/>
      <c r="B7407" s="418">
        <f t="shared" si="789"/>
        <v>0</v>
      </c>
      <c r="C7407" s="424"/>
      <c r="D7407" s="425"/>
      <c r="E7407" s="429"/>
      <c r="F7407" s="430"/>
      <c r="G7407" s="432">
        <f t="shared" si="790"/>
        <v>0</v>
      </c>
    </row>
    <row r="7408" spans="1:7" ht="16.5" customHeight="1" x14ac:dyDescent="0.2">
      <c r="A7408" s="423"/>
      <c r="B7408" s="418">
        <f t="shared" si="789"/>
        <v>0</v>
      </c>
      <c r="C7408" s="424"/>
      <c r="D7408" s="425"/>
      <c r="E7408" s="429"/>
      <c r="F7408" s="430"/>
      <c r="G7408" s="432">
        <f t="shared" si="790"/>
        <v>0</v>
      </c>
    </row>
    <row r="7409" spans="1:7" ht="16.5" customHeight="1" x14ac:dyDescent="0.2">
      <c r="A7409" s="423"/>
      <c r="B7409" s="418">
        <f t="shared" si="789"/>
        <v>0</v>
      </c>
      <c r="C7409" s="424"/>
      <c r="D7409" s="425"/>
      <c r="E7409" s="429"/>
      <c r="F7409" s="430"/>
      <c r="G7409" s="432">
        <f t="shared" si="790"/>
        <v>0</v>
      </c>
    </row>
    <row r="7410" spans="1:7" ht="16.5" customHeight="1" x14ac:dyDescent="0.2">
      <c r="A7410" s="423"/>
      <c r="B7410" s="418">
        <f t="shared" si="789"/>
        <v>0</v>
      </c>
      <c r="C7410" s="424"/>
      <c r="D7410" s="425"/>
      <c r="E7410" s="435"/>
      <c r="F7410" s="430"/>
      <c r="G7410" s="432">
        <f t="shared" si="790"/>
        <v>0</v>
      </c>
    </row>
    <row r="7411" spans="1:7" ht="16.5" customHeight="1" x14ac:dyDescent="0.2">
      <c r="A7411" s="423"/>
      <c r="B7411" s="418">
        <f t="shared" si="789"/>
        <v>0</v>
      </c>
      <c r="C7411" s="424"/>
      <c r="D7411" s="425"/>
      <c r="E7411" s="429"/>
      <c r="F7411" s="430"/>
      <c r="G7411" s="432">
        <f t="shared" si="790"/>
        <v>0</v>
      </c>
    </row>
    <row r="7412" spans="1:7" ht="16.5" customHeight="1" x14ac:dyDescent="0.2">
      <c r="A7412" s="423"/>
      <c r="B7412" s="418">
        <f t="shared" si="789"/>
        <v>0</v>
      </c>
      <c r="C7412" s="424"/>
      <c r="D7412" s="425"/>
      <c r="E7412" s="429"/>
      <c r="F7412" s="430"/>
      <c r="G7412" s="432">
        <f t="shared" si="790"/>
        <v>0</v>
      </c>
    </row>
    <row r="7413" spans="1:7" ht="16.5" customHeight="1" x14ac:dyDescent="0.2">
      <c r="A7413" s="423"/>
      <c r="B7413" s="418">
        <f t="shared" si="789"/>
        <v>0</v>
      </c>
      <c r="C7413" s="424"/>
      <c r="D7413" s="425"/>
      <c r="E7413" s="429"/>
      <c r="F7413" s="430"/>
      <c r="G7413" s="432">
        <f t="shared" si="790"/>
        <v>0</v>
      </c>
    </row>
    <row r="7414" spans="1:7" ht="16.5" customHeight="1" x14ac:dyDescent="0.2">
      <c r="A7414" s="423"/>
      <c r="B7414" s="418">
        <f t="shared" si="789"/>
        <v>0</v>
      </c>
      <c r="C7414" s="424"/>
      <c r="D7414" s="425"/>
      <c r="E7414" s="429"/>
      <c r="F7414" s="430"/>
      <c r="G7414" s="432">
        <f t="shared" si="790"/>
        <v>0</v>
      </c>
    </row>
    <row r="7415" spans="1:7" ht="16.5" customHeight="1" x14ac:dyDescent="0.2">
      <c r="A7415" s="423"/>
      <c r="B7415" s="418">
        <f t="shared" si="789"/>
        <v>0</v>
      </c>
      <c r="C7415" s="424"/>
      <c r="D7415" s="425"/>
      <c r="E7415" s="429"/>
      <c r="F7415" s="430"/>
      <c r="G7415" s="432">
        <f t="shared" si="790"/>
        <v>0</v>
      </c>
    </row>
    <row r="7416" spans="1:7" ht="16.5" customHeight="1" x14ac:dyDescent="0.2">
      <c r="A7416" s="165"/>
      <c r="B7416" s="160"/>
      <c r="C7416" s="160"/>
      <c r="D7416" s="156"/>
      <c r="E7416" s="157"/>
      <c r="F7416" s="166" t="s">
        <v>37</v>
      </c>
      <c r="G7416" s="436">
        <f>SUBTOTAL(9,G7405:G7415)</f>
        <v>0</v>
      </c>
    </row>
    <row r="7417" spans="1:7" ht="16.5" customHeight="1" x14ac:dyDescent="0.2">
      <c r="A7417" s="165"/>
      <c r="B7417" s="160"/>
      <c r="C7417" s="167" t="s">
        <v>1706</v>
      </c>
      <c r="D7417" s="156"/>
      <c r="E7417" s="157"/>
      <c r="F7417" s="158"/>
      <c r="G7417" s="168"/>
    </row>
    <row r="7418" spans="1:7" ht="16.5" customHeight="1" x14ac:dyDescent="0.2">
      <c r="A7418" s="603" t="s">
        <v>681</v>
      </c>
      <c r="B7418" s="604"/>
      <c r="C7418" s="605" t="s">
        <v>0</v>
      </c>
      <c r="D7418" s="605" t="s">
        <v>31</v>
      </c>
      <c r="E7418" s="607" t="s">
        <v>32</v>
      </c>
      <c r="F7418" s="609" t="s">
        <v>33</v>
      </c>
      <c r="G7418" s="611" t="s">
        <v>34</v>
      </c>
    </row>
    <row r="7419" spans="1:7" ht="16.5" customHeight="1" x14ac:dyDescent="0.2">
      <c r="A7419" s="163" t="s">
        <v>682</v>
      </c>
      <c r="B7419" s="164" t="s">
        <v>683</v>
      </c>
      <c r="C7419" s="606"/>
      <c r="D7419" s="606"/>
      <c r="E7419" s="608"/>
      <c r="F7419" s="610"/>
      <c r="G7419" s="612"/>
    </row>
    <row r="7420" spans="1:7" ht="16.5" customHeight="1" x14ac:dyDescent="0.2">
      <c r="A7420" s="423"/>
      <c r="B7420" s="418">
        <f>IF(A7420=0,0,VLOOKUP(A7420,Tabla_Indices,2,FALSE))</f>
        <v>0</v>
      </c>
      <c r="C7420" s="424"/>
      <c r="D7420" s="425"/>
      <c r="E7420" s="429"/>
      <c r="F7420" s="430"/>
      <c r="G7420" s="432">
        <f>ROUND(E7420*F7420,2)</f>
        <v>0</v>
      </c>
    </row>
    <row r="7421" spans="1:7" ht="16.5" customHeight="1" x14ac:dyDescent="0.2">
      <c r="A7421" s="423"/>
      <c r="B7421" s="418">
        <f>IF(A7421=0,0,VLOOKUP(A7421,Tabla_Indices,2,FALSE))</f>
        <v>0</v>
      </c>
      <c r="C7421" s="424"/>
      <c r="D7421" s="425"/>
      <c r="E7421" s="435"/>
      <c r="F7421" s="430"/>
      <c r="G7421" s="432">
        <f t="shared" ref="G7421" si="791">ROUND(E7421*F7421,2)</f>
        <v>0</v>
      </c>
    </row>
    <row r="7422" spans="1:7" ht="16.5" customHeight="1" x14ac:dyDescent="0.2">
      <c r="A7422" s="165"/>
      <c r="B7422" s="160"/>
      <c r="C7422" s="160"/>
      <c r="D7422" s="156"/>
      <c r="E7422" s="157"/>
      <c r="F7422" s="166" t="s">
        <v>1707</v>
      </c>
      <c r="G7422" s="436">
        <f>SUBTOTAL(9,G7420:G7421)</f>
        <v>0</v>
      </c>
    </row>
    <row r="7423" spans="1:7" ht="16.5" customHeight="1" thickBot="1" x14ac:dyDescent="0.25">
      <c r="A7423" s="170"/>
      <c r="B7423" s="171"/>
      <c r="C7423" s="172"/>
      <c r="D7423" s="171"/>
      <c r="E7423" s="173"/>
      <c r="F7423" s="174"/>
      <c r="G7423" s="175"/>
    </row>
    <row r="7424" spans="1:7" ht="16.5" customHeight="1" thickBot="1" x14ac:dyDescent="0.25">
      <c r="A7424" s="202">
        <f>B7357</f>
        <v>99</v>
      </c>
      <c r="B7424" s="201">
        <f>C7357</f>
        <v>0</v>
      </c>
      <c r="C7424" s="225"/>
      <c r="D7424" s="225" t="s">
        <v>38</v>
      </c>
      <c r="E7424" s="226"/>
      <c r="F7424" s="437" t="str">
        <f>CONCATENATE("$/",G7357)</f>
        <v>$/0</v>
      </c>
      <c r="G7424" s="438">
        <f>SUBTOTAL(9,G7380:G7423)</f>
        <v>0</v>
      </c>
    </row>
    <row r="7425" spans="1:7" ht="16.5" customHeight="1" thickTop="1" thickBot="1" x14ac:dyDescent="0.25"/>
    <row r="7426" spans="1:7" ht="16.5" customHeight="1" thickTop="1" x14ac:dyDescent="0.2">
      <c r="A7426" s="613" t="s">
        <v>40</v>
      </c>
      <c r="B7426" s="614"/>
      <c r="C7426" s="614"/>
      <c r="D7426" s="614"/>
      <c r="E7426" s="614"/>
      <c r="F7426" s="614"/>
      <c r="G7426" s="615"/>
    </row>
    <row r="7427" spans="1:7" ht="16.5" customHeight="1" x14ac:dyDescent="0.2">
      <c r="A7427" s="146" t="s">
        <v>819</v>
      </c>
      <c r="B7427" s="147" t="str">
        <f>Comitente</f>
        <v>DIRECCIÓN PROVINCIAL DE VIALIDAD</v>
      </c>
      <c r="C7427" s="148"/>
      <c r="D7427" s="223"/>
      <c r="E7427" s="223"/>
      <c r="F7427" s="150"/>
      <c r="G7427" s="151"/>
    </row>
    <row r="7428" spans="1:7" ht="16.5" customHeight="1" x14ac:dyDescent="0.2">
      <c r="A7428" s="146" t="s">
        <v>820</v>
      </c>
      <c r="B7428" s="147">
        <f>Contratista</f>
        <v>0</v>
      </c>
      <c r="C7428" s="152"/>
      <c r="D7428" s="152"/>
      <c r="E7428" s="152"/>
      <c r="F7428" s="147"/>
      <c r="G7428" s="153"/>
    </row>
    <row r="7429" spans="1:7" ht="16.5" customHeight="1" x14ac:dyDescent="0.2">
      <c r="A7429" s="146" t="s">
        <v>28</v>
      </c>
      <c r="B7429" s="147">
        <f>Obra</f>
        <v>0</v>
      </c>
      <c r="C7429" s="152"/>
      <c r="D7429" s="152"/>
      <c r="E7429" s="152"/>
      <c r="F7429" s="147" t="s">
        <v>41</v>
      </c>
      <c r="G7429" s="153">
        <f>Fecha_Base</f>
        <v>0</v>
      </c>
    </row>
    <row r="7430" spans="1:7" ht="16.5" customHeight="1" x14ac:dyDescent="0.2">
      <c r="A7430" s="154" t="s">
        <v>818</v>
      </c>
      <c r="B7430" s="155">
        <f>Ubicación</f>
        <v>0</v>
      </c>
      <c r="C7430" s="155"/>
      <c r="D7430" s="156"/>
      <c r="E7430" s="157"/>
      <c r="F7430" s="158"/>
      <c r="G7430" s="159"/>
    </row>
    <row r="7431" spans="1:7" ht="16.5" customHeight="1" x14ac:dyDescent="0.2">
      <c r="A7431" s="154" t="s">
        <v>42</v>
      </c>
      <c r="B7431" s="470"/>
      <c r="C7431" s="160" t="str">
        <f>IF(B7431="","",VLOOKUP(B7431,Tabla_CyP,2,FALSE))</f>
        <v/>
      </c>
      <c r="E7431" s="157"/>
      <c r="F7431" s="158"/>
      <c r="G7431" s="159"/>
    </row>
    <row r="7432" spans="1:7" ht="16.5" customHeight="1" x14ac:dyDescent="0.2">
      <c r="A7432" s="154" t="s">
        <v>29</v>
      </c>
      <c r="B7432" s="570">
        <v>100</v>
      </c>
      <c r="C7432" s="160">
        <f>IF(B7432=0,"",VLOOKUP(B7432,Tabla_CyP,2,FALSE))</f>
        <v>0</v>
      </c>
      <c r="D7432" s="156"/>
      <c r="E7432" s="157"/>
      <c r="F7432" s="155" t="s">
        <v>30</v>
      </c>
      <c r="G7432" s="161">
        <f>IF(B7432=0,"",VLOOKUP(B7432,Tabla_CyP,4,FALSE))</f>
        <v>0</v>
      </c>
    </row>
    <row r="7433" spans="1:7" ht="16.5" customHeight="1" x14ac:dyDescent="0.2">
      <c r="A7433" s="154"/>
      <c r="B7433" s="155"/>
      <c r="C7433" s="160"/>
      <c r="D7433" s="156"/>
      <c r="E7433" s="157"/>
      <c r="F7433" s="160"/>
      <c r="G7433" s="162"/>
    </row>
    <row r="7434" spans="1:7" ht="16.5" customHeight="1" x14ac:dyDescent="0.2">
      <c r="A7434" s="412"/>
      <c r="B7434" s="149"/>
      <c r="C7434" s="413" t="s">
        <v>1695</v>
      </c>
      <c r="D7434" s="149"/>
      <c r="E7434" s="149"/>
      <c r="F7434" s="149"/>
      <c r="G7434" s="414"/>
    </row>
    <row r="7435" spans="1:7" ht="16.5" customHeight="1" x14ac:dyDescent="0.2">
      <c r="A7435" s="154"/>
      <c r="B7435" s="215"/>
      <c r="C7435" s="160"/>
      <c r="D7435" s="156"/>
      <c r="E7435" s="157"/>
      <c r="F7435" s="155"/>
      <c r="G7435" s="161"/>
    </row>
    <row r="7436" spans="1:7" ht="16.5" customHeight="1" x14ac:dyDescent="0.2">
      <c r="A7436" s="154"/>
      <c r="B7436" s="215"/>
      <c r="C7436" s="415" t="s">
        <v>1696</v>
      </c>
      <c r="D7436" s="416" t="s">
        <v>32</v>
      </c>
      <c r="E7436" s="416" t="s">
        <v>1697</v>
      </c>
      <c r="F7436" s="416" t="s">
        <v>1698</v>
      </c>
      <c r="G7436" s="417" t="s">
        <v>1699</v>
      </c>
    </row>
    <row r="7437" spans="1:7" ht="16.5" customHeight="1" x14ac:dyDescent="0.2">
      <c r="A7437" s="154"/>
      <c r="B7437" s="215"/>
      <c r="C7437" s="424"/>
      <c r="D7437" s="429"/>
      <c r="E7437" s="467"/>
      <c r="F7437" s="430"/>
      <c r="G7437" s="420">
        <f>ROUND(D7437*F7437,2)</f>
        <v>0</v>
      </c>
    </row>
    <row r="7438" spans="1:7" ht="16.5" customHeight="1" x14ac:dyDescent="0.2">
      <c r="A7438" s="154"/>
      <c r="B7438" s="215"/>
      <c r="C7438" s="424"/>
      <c r="D7438" s="429"/>
      <c r="E7438" s="467"/>
      <c r="F7438" s="430"/>
      <c r="G7438" s="420">
        <f>ROUND(D7438*F7438,2)</f>
        <v>0</v>
      </c>
    </row>
    <row r="7439" spans="1:7" ht="16.5" customHeight="1" x14ac:dyDescent="0.2">
      <c r="A7439" s="154"/>
      <c r="B7439" s="215"/>
      <c r="C7439" s="424"/>
      <c r="D7439" s="429"/>
      <c r="E7439" s="467"/>
      <c r="F7439" s="430"/>
      <c r="G7439" s="420">
        <f>ROUND(D7439*F7439,2)</f>
        <v>0</v>
      </c>
    </row>
    <row r="7440" spans="1:7" ht="16.5" customHeight="1" x14ac:dyDescent="0.2">
      <c r="A7440" s="154"/>
      <c r="B7440" s="215"/>
      <c r="C7440" s="424"/>
      <c r="D7440" s="429"/>
      <c r="E7440" s="467"/>
      <c r="F7440" s="430"/>
      <c r="G7440" s="420">
        <f>ROUND(D7440*F7440,2)</f>
        <v>0</v>
      </c>
    </row>
    <row r="7441" spans="1:7" ht="16.5" customHeight="1" x14ac:dyDescent="0.2">
      <c r="A7441" s="154"/>
      <c r="B7441" s="215"/>
      <c r="C7441" s="424"/>
      <c r="D7441" s="429"/>
      <c r="E7441" s="467"/>
      <c r="F7441" s="430"/>
      <c r="G7441" s="420">
        <f t="shared" ref="G7441:G7446" si="792">ROUND(D7441*F7441,2)</f>
        <v>0</v>
      </c>
    </row>
    <row r="7442" spans="1:7" ht="16.5" customHeight="1" x14ac:dyDescent="0.2">
      <c r="A7442" s="154"/>
      <c r="B7442" s="215"/>
      <c r="C7442" s="424"/>
      <c r="D7442" s="429"/>
      <c r="E7442" s="467"/>
      <c r="F7442" s="430"/>
      <c r="G7442" s="420">
        <f t="shared" si="792"/>
        <v>0</v>
      </c>
    </row>
    <row r="7443" spans="1:7" ht="16.5" customHeight="1" x14ac:dyDescent="0.2">
      <c r="A7443" s="154"/>
      <c r="B7443" s="215"/>
      <c r="C7443" s="424"/>
      <c r="D7443" s="429"/>
      <c r="E7443" s="467"/>
      <c r="F7443" s="430"/>
      <c r="G7443" s="420">
        <f t="shared" si="792"/>
        <v>0</v>
      </c>
    </row>
    <row r="7444" spans="1:7" ht="16.5" customHeight="1" x14ac:dyDescent="0.2">
      <c r="A7444" s="154"/>
      <c r="B7444" s="215"/>
      <c r="C7444" s="424"/>
      <c r="D7444" s="429"/>
      <c r="E7444" s="467"/>
      <c r="F7444" s="430"/>
      <c r="G7444" s="420">
        <f t="shared" si="792"/>
        <v>0</v>
      </c>
    </row>
    <row r="7445" spans="1:7" ht="16.5" customHeight="1" x14ac:dyDescent="0.2">
      <c r="A7445" s="154"/>
      <c r="B7445" s="215"/>
      <c r="C7445" s="424"/>
      <c r="D7445" s="429"/>
      <c r="E7445" s="467"/>
      <c r="F7445" s="430"/>
      <c r="G7445" s="420">
        <f t="shared" si="792"/>
        <v>0</v>
      </c>
    </row>
    <row r="7446" spans="1:7" ht="16.5" customHeight="1" x14ac:dyDescent="0.2">
      <c r="A7446" s="154"/>
      <c r="B7446" s="215"/>
      <c r="C7446" s="424"/>
      <c r="D7446" s="429"/>
      <c r="E7446" s="467"/>
      <c r="F7446" s="430"/>
      <c r="G7446" s="420">
        <f t="shared" si="792"/>
        <v>0</v>
      </c>
    </row>
    <row r="7447" spans="1:7" ht="16.5" customHeight="1" thickBot="1" x14ac:dyDescent="0.25">
      <c r="A7447" s="154"/>
      <c r="B7447" s="215"/>
      <c r="C7447" s="160"/>
      <c r="E7447" s="222"/>
      <c r="F7447" s="155"/>
      <c r="G7447" s="161"/>
    </row>
    <row r="7448" spans="1:7" ht="16.5" customHeight="1" thickBot="1" x14ac:dyDescent="0.25">
      <c r="A7448" s="154"/>
      <c r="C7448" s="421" t="s">
        <v>1700</v>
      </c>
      <c r="E7448" s="222">
        <f>SUMPRODUCT(D7437:D7446,E7437:E7446)</f>
        <v>0</v>
      </c>
      <c r="F7448" s="155" t="s">
        <v>1701</v>
      </c>
      <c r="G7448" s="422">
        <f>SUM(G7437:G7446)</f>
        <v>0</v>
      </c>
    </row>
    <row r="7449" spans="1:7" ht="16.5" customHeight="1" x14ac:dyDescent="0.2">
      <c r="A7449" s="154"/>
      <c r="B7449" s="215"/>
      <c r="C7449" s="421"/>
      <c r="D7449" s="222"/>
      <c r="E7449" s="157"/>
      <c r="F7449" s="155"/>
      <c r="G7449" s="224"/>
    </row>
    <row r="7450" spans="1:7" ht="16.5" customHeight="1" x14ac:dyDescent="0.2">
      <c r="A7450" s="154"/>
      <c r="B7450" s="215"/>
      <c r="C7450" s="155" t="s">
        <v>1702</v>
      </c>
      <c r="D7450" s="425"/>
      <c r="E7450" s="559" t="str">
        <f>CONCATENATE(G7432,"/día")</f>
        <v>0/día</v>
      </c>
      <c r="F7450" s="155"/>
      <c r="G7450" s="161"/>
    </row>
    <row r="7451" spans="1:7" ht="16.5" customHeight="1" x14ac:dyDescent="0.2">
      <c r="A7451" s="154"/>
      <c r="B7451" s="215"/>
      <c r="C7451" s="160"/>
      <c r="D7451" s="156"/>
      <c r="E7451" s="157"/>
      <c r="F7451" s="155"/>
      <c r="G7451" s="161"/>
    </row>
    <row r="7452" spans="1:7" ht="16.5" customHeight="1" x14ac:dyDescent="0.2">
      <c r="A7452" s="603" t="s">
        <v>681</v>
      </c>
      <c r="B7452" s="604"/>
      <c r="C7452" s="605" t="s">
        <v>0</v>
      </c>
      <c r="D7452" s="607" t="s">
        <v>1703</v>
      </c>
      <c r="E7452" s="607" t="s">
        <v>1715</v>
      </c>
      <c r="F7452" s="609" t="s">
        <v>1054</v>
      </c>
      <c r="G7452" s="611" t="s">
        <v>34</v>
      </c>
    </row>
    <row r="7453" spans="1:7" ht="16.5" customHeight="1" x14ac:dyDescent="0.2">
      <c r="A7453" s="163" t="s">
        <v>682</v>
      </c>
      <c r="B7453" s="164" t="s">
        <v>683</v>
      </c>
      <c r="C7453" s="606"/>
      <c r="D7453" s="608"/>
      <c r="E7453" s="608"/>
      <c r="F7453" s="610"/>
      <c r="G7453" s="612"/>
    </row>
    <row r="7454" spans="1:7" ht="16.5" customHeight="1" x14ac:dyDescent="0.2">
      <c r="A7454" s="165"/>
      <c r="B7454" s="160"/>
      <c r="C7454" s="167" t="s">
        <v>1704</v>
      </c>
      <c r="D7454" s="157"/>
      <c r="E7454" s="157"/>
      <c r="F7454" s="160"/>
      <c r="G7454" s="168"/>
    </row>
    <row r="7455" spans="1:7" ht="16.5" customHeight="1" x14ac:dyDescent="0.2">
      <c r="A7455" s="578" t="s">
        <v>1806</v>
      </c>
      <c r="B7455" s="418" t="str">
        <f t="shared" ref="B7455:B7464" si="793">IF(A7455=0,0,VLOOKUP(A7455,Tabla_Indices,2,FALSE))</f>
        <v>Equipo - Amortización de equipo</v>
      </c>
      <c r="C7455" s="424" t="s">
        <v>1821</v>
      </c>
      <c r="D7455" s="579">
        <f>C_Amortización_Equipo</f>
        <v>0</v>
      </c>
      <c r="E7455" s="472"/>
      <c r="F7455" s="468">
        <f>IF(C7455="",0,D7450)</f>
        <v>0</v>
      </c>
      <c r="G7455" s="426">
        <f>IF(F7455=0,0,ROUND(E7455/F7455,2))</f>
        <v>0</v>
      </c>
    </row>
    <row r="7456" spans="1:7" ht="16.5" customHeight="1" x14ac:dyDescent="0.2">
      <c r="A7456" s="578" t="s">
        <v>1806</v>
      </c>
      <c r="B7456" s="418" t="str">
        <f t="shared" si="793"/>
        <v>Equipo - Amortización de equipo</v>
      </c>
      <c r="C7456" s="424" t="s">
        <v>1811</v>
      </c>
      <c r="D7456" s="579">
        <f>C_Interés_Equipo</f>
        <v>0</v>
      </c>
      <c r="E7456" s="472"/>
      <c r="F7456" s="468">
        <f>IF(C7456="",0,D7450)</f>
        <v>0</v>
      </c>
      <c r="G7456" s="426">
        <f t="shared" ref="G7456:G7464" si="794">IF(F7456=0,0,ROUND(E7456/F7456,2))</f>
        <v>0</v>
      </c>
    </row>
    <row r="7457" spans="1:7" ht="16.5" customHeight="1" x14ac:dyDescent="0.2">
      <c r="A7457" s="578" t="s">
        <v>1807</v>
      </c>
      <c r="B7457" s="418" t="str">
        <f t="shared" si="793"/>
        <v xml:space="preserve">Accesorios y repuestos para máquinas de uso especial                 </v>
      </c>
      <c r="C7457" s="428" t="s">
        <v>1721</v>
      </c>
      <c r="D7457" s="579">
        <f>C_Reparaciones_Repuestos_Equipos</f>
        <v>0</v>
      </c>
      <c r="E7457" s="472"/>
      <c r="F7457" s="468">
        <f>IF(C7457="",0,D7450)</f>
        <v>0</v>
      </c>
      <c r="G7457" s="426">
        <f t="shared" si="794"/>
        <v>0</v>
      </c>
    </row>
    <row r="7458" spans="1:7" ht="16.5" customHeight="1" x14ac:dyDescent="0.2">
      <c r="A7458" s="578" t="s">
        <v>1809</v>
      </c>
      <c r="B7458" s="418" t="str">
        <f t="shared" si="793"/>
        <v xml:space="preserve">Gas oil                                                                </v>
      </c>
      <c r="C7458" s="428" t="s">
        <v>982</v>
      </c>
      <c r="D7458" s="579">
        <f>C_Combustible_Equipos</f>
        <v>0</v>
      </c>
      <c r="E7458" s="472"/>
      <c r="F7458" s="468">
        <f>IF(C7458="",0,D7450)</f>
        <v>0</v>
      </c>
      <c r="G7458" s="426">
        <f t="shared" si="794"/>
        <v>0</v>
      </c>
    </row>
    <row r="7459" spans="1:7" ht="16.5" customHeight="1" x14ac:dyDescent="0.2">
      <c r="A7459" s="578" t="s">
        <v>1810</v>
      </c>
      <c r="B7459" s="418" t="str">
        <f t="shared" si="793"/>
        <v xml:space="preserve">Aceites lubricantes                                                    </v>
      </c>
      <c r="C7459" s="428" t="s">
        <v>1808</v>
      </c>
      <c r="D7459" s="579">
        <f>C_Lubricantes_Equipos</f>
        <v>0</v>
      </c>
      <c r="E7459" s="472"/>
      <c r="F7459" s="468">
        <f>IF(C7459="",0,D7450)</f>
        <v>0</v>
      </c>
      <c r="G7459" s="426">
        <f t="shared" si="794"/>
        <v>0</v>
      </c>
    </row>
    <row r="7460" spans="1:7" ht="16.5" customHeight="1" x14ac:dyDescent="0.2">
      <c r="A7460" s="578"/>
      <c r="B7460" s="418">
        <f t="shared" si="793"/>
        <v>0</v>
      </c>
      <c r="C7460" s="428"/>
      <c r="D7460" s="471"/>
      <c r="E7460" s="430"/>
      <c r="F7460" s="468">
        <f>IF(C7460="",0,D7450)</f>
        <v>0</v>
      </c>
      <c r="G7460" s="426">
        <f t="shared" si="794"/>
        <v>0</v>
      </c>
    </row>
    <row r="7461" spans="1:7" ht="16.5" customHeight="1" x14ac:dyDescent="0.2">
      <c r="A7461" s="578"/>
      <c r="B7461" s="418">
        <f t="shared" si="793"/>
        <v>0</v>
      </c>
      <c r="C7461" s="428"/>
      <c r="D7461" s="425"/>
      <c r="E7461" s="471"/>
      <c r="F7461" s="468">
        <f>IF(C7461="",0,D7450)</f>
        <v>0</v>
      </c>
      <c r="G7461" s="426">
        <f t="shared" si="794"/>
        <v>0</v>
      </c>
    </row>
    <row r="7462" spans="1:7" ht="16.5" customHeight="1" x14ac:dyDescent="0.2">
      <c r="A7462" s="578"/>
      <c r="B7462" s="418">
        <f t="shared" si="793"/>
        <v>0</v>
      </c>
      <c r="C7462" s="428"/>
      <c r="D7462" s="425"/>
      <c r="E7462" s="471"/>
      <c r="F7462" s="468">
        <f>IF(C7462="",0,D7450)</f>
        <v>0</v>
      </c>
      <c r="G7462" s="426">
        <f t="shared" si="794"/>
        <v>0</v>
      </c>
    </row>
    <row r="7463" spans="1:7" ht="16.5" customHeight="1" x14ac:dyDescent="0.2">
      <c r="A7463" s="578"/>
      <c r="B7463" s="418">
        <f t="shared" si="793"/>
        <v>0</v>
      </c>
      <c r="C7463" s="428"/>
      <c r="D7463" s="425"/>
      <c r="E7463" s="429"/>
      <c r="F7463" s="468">
        <f>IF(C7463="",0,D7450)</f>
        <v>0</v>
      </c>
      <c r="G7463" s="426">
        <f t="shared" si="794"/>
        <v>0</v>
      </c>
    </row>
    <row r="7464" spans="1:7" ht="16.5" customHeight="1" x14ac:dyDescent="0.2">
      <c r="A7464" s="578"/>
      <c r="B7464" s="418">
        <f t="shared" si="793"/>
        <v>0</v>
      </c>
      <c r="C7464" s="424"/>
      <c r="D7464" s="425"/>
      <c r="E7464" s="429"/>
      <c r="F7464" s="468">
        <f>IF(C7464="",0,D7450)</f>
        <v>0</v>
      </c>
      <c r="G7464" s="426">
        <f t="shared" si="794"/>
        <v>0</v>
      </c>
    </row>
    <row r="7465" spans="1:7" ht="16.5" customHeight="1" x14ac:dyDescent="0.2">
      <c r="A7465" s="169"/>
      <c r="B7465" s="156"/>
      <c r="C7465" s="160"/>
      <c r="D7465" s="156"/>
      <c r="E7465" s="157"/>
      <c r="F7465" s="166" t="s">
        <v>35</v>
      </c>
      <c r="G7465" s="431">
        <f>SUBTOTAL(9,G7455:G7464)</f>
        <v>0</v>
      </c>
    </row>
    <row r="7466" spans="1:7" ht="16.5" customHeight="1" x14ac:dyDescent="0.2">
      <c r="A7466" s="165"/>
      <c r="B7466" s="160"/>
      <c r="C7466" s="167" t="s">
        <v>821</v>
      </c>
      <c r="D7466" s="156"/>
      <c r="E7466" s="157"/>
      <c r="F7466" s="158"/>
      <c r="G7466" s="168"/>
    </row>
    <row r="7467" spans="1:7" ht="16.5" customHeight="1" x14ac:dyDescent="0.2">
      <c r="A7467" s="603" t="s">
        <v>681</v>
      </c>
      <c r="B7467" s="604"/>
      <c r="C7467" s="605" t="s">
        <v>0</v>
      </c>
      <c r="D7467" s="607" t="s">
        <v>32</v>
      </c>
      <c r="E7467" s="607" t="s">
        <v>1715</v>
      </c>
      <c r="F7467" s="609" t="s">
        <v>1054</v>
      </c>
      <c r="G7467" s="611" t="s">
        <v>34</v>
      </c>
    </row>
    <row r="7468" spans="1:7" ht="16.5" customHeight="1" x14ac:dyDescent="0.2">
      <c r="A7468" s="163" t="s">
        <v>682</v>
      </c>
      <c r="B7468" s="164" t="s">
        <v>683</v>
      </c>
      <c r="C7468" s="606"/>
      <c r="D7468" s="608"/>
      <c r="E7468" s="608"/>
      <c r="F7468" s="610"/>
      <c r="G7468" s="612"/>
    </row>
    <row r="7469" spans="1:7" ht="16.5" customHeight="1" x14ac:dyDescent="0.2">
      <c r="A7469" s="423" t="s">
        <v>1822</v>
      </c>
      <c r="B7469" s="418" t="str">
        <f t="shared" ref="B7469:B7475" si="795">IF(A7469=0,0,VLOOKUP(A7469,Tabla_Indices,2,FALSE))</f>
        <v>Oficial Especializado</v>
      </c>
      <c r="C7469" s="427" t="s">
        <v>1723</v>
      </c>
      <c r="D7469" s="425"/>
      <c r="E7469" s="429"/>
      <c r="F7469" s="419">
        <f>D7450</f>
        <v>0</v>
      </c>
      <c r="G7469" s="432">
        <f>IF(F7469=0,0,ROUND(D7469*E7469/F7469,2))</f>
        <v>0</v>
      </c>
    </row>
    <row r="7470" spans="1:7" ht="16.5" customHeight="1" x14ac:dyDescent="0.2">
      <c r="A7470" s="423" t="s">
        <v>1823</v>
      </c>
      <c r="B7470" s="418" t="str">
        <f t="shared" si="795"/>
        <v xml:space="preserve">Oficial </v>
      </c>
      <c r="C7470" s="424" t="s">
        <v>1724</v>
      </c>
      <c r="D7470" s="425"/>
      <c r="E7470" s="429"/>
      <c r="F7470" s="419">
        <f>D7450</f>
        <v>0</v>
      </c>
      <c r="G7470" s="432">
        <f t="shared" ref="G7470:G7475" si="796">IF(F7470=0,0,ROUND(D7470*E7470/F7470,2))</f>
        <v>0</v>
      </c>
    </row>
    <row r="7471" spans="1:7" ht="16.5" customHeight="1" x14ac:dyDescent="0.2">
      <c r="A7471" s="423" t="s">
        <v>1824</v>
      </c>
      <c r="B7471" s="418" t="str">
        <f t="shared" si="795"/>
        <v>Ayudante</v>
      </c>
      <c r="C7471" s="424" t="s">
        <v>1725</v>
      </c>
      <c r="D7471" s="425"/>
      <c r="E7471" s="429"/>
      <c r="F7471" s="419">
        <f>D7450</f>
        <v>0</v>
      </c>
      <c r="G7471" s="432">
        <f t="shared" si="796"/>
        <v>0</v>
      </c>
    </row>
    <row r="7472" spans="1:7" ht="16.5" customHeight="1" x14ac:dyDescent="0.2">
      <c r="A7472" s="423" t="s">
        <v>1824</v>
      </c>
      <c r="B7472" s="418" t="str">
        <f t="shared" si="795"/>
        <v>Ayudante</v>
      </c>
      <c r="C7472" s="424" t="s">
        <v>825</v>
      </c>
      <c r="D7472" s="425"/>
      <c r="E7472" s="429"/>
      <c r="F7472" s="419">
        <f>D7450</f>
        <v>0</v>
      </c>
      <c r="G7472" s="432">
        <f t="shared" si="796"/>
        <v>0</v>
      </c>
    </row>
    <row r="7473" spans="1:7" ht="16.5" customHeight="1" x14ac:dyDescent="0.2">
      <c r="A7473" s="423"/>
      <c r="B7473" s="418">
        <f t="shared" si="795"/>
        <v>0</v>
      </c>
      <c r="C7473" s="424"/>
      <c r="D7473" s="425"/>
      <c r="E7473" s="429"/>
      <c r="F7473" s="419"/>
      <c r="G7473" s="432">
        <f t="shared" si="796"/>
        <v>0</v>
      </c>
    </row>
    <row r="7474" spans="1:7" ht="16.5" customHeight="1" x14ac:dyDescent="0.2">
      <c r="A7474" s="423" t="s">
        <v>1825</v>
      </c>
      <c r="B7474" s="418" t="str">
        <f t="shared" si="795"/>
        <v>Sereno</v>
      </c>
      <c r="C7474" s="424" t="s">
        <v>1726</v>
      </c>
      <c r="D7474" s="433"/>
      <c r="E7474" s="571"/>
      <c r="F7474" s="419">
        <f>D7450</f>
        <v>0</v>
      </c>
      <c r="G7474" s="432">
        <f t="shared" si="796"/>
        <v>0</v>
      </c>
    </row>
    <row r="7475" spans="1:7" ht="16.5" customHeight="1" x14ac:dyDescent="0.2">
      <c r="A7475" s="423"/>
      <c r="B7475" s="418">
        <f t="shared" si="795"/>
        <v>0</v>
      </c>
      <c r="C7475" s="418"/>
      <c r="D7475" s="469"/>
      <c r="E7475" s="419"/>
      <c r="F7475" s="419">
        <f>D7450</f>
        <v>0</v>
      </c>
      <c r="G7475" s="432">
        <f t="shared" si="796"/>
        <v>0</v>
      </c>
    </row>
    <row r="7476" spans="1:7" ht="16.5" customHeight="1" x14ac:dyDescent="0.2">
      <c r="A7476" s="169"/>
      <c r="B7476" s="156"/>
      <c r="C7476" s="160"/>
      <c r="D7476" s="156"/>
      <c r="E7476" s="157"/>
      <c r="F7476" s="166" t="s">
        <v>36</v>
      </c>
      <c r="G7476" s="434">
        <f>SUBTOTAL(9,G7469:G7475)</f>
        <v>0</v>
      </c>
    </row>
    <row r="7477" spans="1:7" ht="16.5" customHeight="1" x14ac:dyDescent="0.2">
      <c r="A7477" s="165"/>
      <c r="B7477" s="160"/>
      <c r="C7477" s="167" t="s">
        <v>1705</v>
      </c>
      <c r="D7477" s="156"/>
      <c r="E7477" s="157"/>
      <c r="F7477" s="158"/>
      <c r="G7477" s="168"/>
    </row>
    <row r="7478" spans="1:7" ht="16.5" customHeight="1" x14ac:dyDescent="0.2">
      <c r="A7478" s="603" t="s">
        <v>681</v>
      </c>
      <c r="B7478" s="604"/>
      <c r="C7478" s="605" t="s">
        <v>0</v>
      </c>
      <c r="D7478" s="605" t="s">
        <v>31</v>
      </c>
      <c r="E7478" s="607" t="s">
        <v>32</v>
      </c>
      <c r="F7478" s="609" t="s">
        <v>33</v>
      </c>
      <c r="G7478" s="611" t="s">
        <v>34</v>
      </c>
    </row>
    <row r="7479" spans="1:7" ht="16.5" customHeight="1" x14ac:dyDescent="0.2">
      <c r="A7479" s="163" t="s">
        <v>682</v>
      </c>
      <c r="B7479" s="164" t="s">
        <v>683</v>
      </c>
      <c r="C7479" s="606"/>
      <c r="D7479" s="606"/>
      <c r="E7479" s="608"/>
      <c r="F7479" s="610"/>
      <c r="G7479" s="612"/>
    </row>
    <row r="7480" spans="1:7" ht="16.5" customHeight="1" x14ac:dyDescent="0.2">
      <c r="A7480" s="423"/>
      <c r="B7480" s="418">
        <f t="shared" ref="B7480:B7490" si="797">IF(A7480=0,0,VLOOKUP(A7480,Tabla_Indices,2,FALSE))</f>
        <v>0</v>
      </c>
      <c r="C7480" s="424"/>
      <c r="D7480" s="425"/>
      <c r="E7480" s="429"/>
      <c r="F7480" s="430"/>
      <c r="G7480" s="432">
        <f>ROUND(E7480*F7480,2)</f>
        <v>0</v>
      </c>
    </row>
    <row r="7481" spans="1:7" ht="16.5" customHeight="1" x14ac:dyDescent="0.2">
      <c r="A7481" s="423"/>
      <c r="B7481" s="418">
        <f t="shared" si="797"/>
        <v>0</v>
      </c>
      <c r="C7481" s="424"/>
      <c r="D7481" s="425"/>
      <c r="E7481" s="429"/>
      <c r="F7481" s="430"/>
      <c r="G7481" s="432">
        <f t="shared" ref="G7481:G7490" si="798">ROUND(E7481*F7481,2)</f>
        <v>0</v>
      </c>
    </row>
    <row r="7482" spans="1:7" ht="16.5" customHeight="1" x14ac:dyDescent="0.2">
      <c r="A7482" s="423"/>
      <c r="B7482" s="418">
        <f t="shared" si="797"/>
        <v>0</v>
      </c>
      <c r="C7482" s="424"/>
      <c r="D7482" s="425"/>
      <c r="E7482" s="429"/>
      <c r="F7482" s="430"/>
      <c r="G7482" s="432">
        <f t="shared" si="798"/>
        <v>0</v>
      </c>
    </row>
    <row r="7483" spans="1:7" ht="16.5" customHeight="1" x14ac:dyDescent="0.2">
      <c r="A7483" s="423"/>
      <c r="B7483" s="418">
        <f t="shared" si="797"/>
        <v>0</v>
      </c>
      <c r="C7483" s="424"/>
      <c r="D7483" s="425"/>
      <c r="E7483" s="429"/>
      <c r="F7483" s="430"/>
      <c r="G7483" s="432">
        <f t="shared" si="798"/>
        <v>0</v>
      </c>
    </row>
    <row r="7484" spans="1:7" ht="16.5" customHeight="1" x14ac:dyDescent="0.2">
      <c r="A7484" s="423"/>
      <c r="B7484" s="418">
        <f t="shared" si="797"/>
        <v>0</v>
      </c>
      <c r="C7484" s="424"/>
      <c r="D7484" s="425"/>
      <c r="E7484" s="429"/>
      <c r="F7484" s="430"/>
      <c r="G7484" s="432">
        <f t="shared" si="798"/>
        <v>0</v>
      </c>
    </row>
    <row r="7485" spans="1:7" ht="16.5" customHeight="1" x14ac:dyDescent="0.2">
      <c r="A7485" s="423"/>
      <c r="B7485" s="418">
        <f t="shared" si="797"/>
        <v>0</v>
      </c>
      <c r="C7485" s="424"/>
      <c r="D7485" s="425"/>
      <c r="E7485" s="435"/>
      <c r="F7485" s="430"/>
      <c r="G7485" s="432">
        <f t="shared" si="798"/>
        <v>0</v>
      </c>
    </row>
    <row r="7486" spans="1:7" ht="16.5" customHeight="1" x14ac:dyDescent="0.2">
      <c r="A7486" s="423"/>
      <c r="B7486" s="418">
        <f t="shared" si="797"/>
        <v>0</v>
      </c>
      <c r="C7486" s="424"/>
      <c r="D7486" s="425"/>
      <c r="E7486" s="429"/>
      <c r="F7486" s="430"/>
      <c r="G7486" s="432">
        <f t="shared" si="798"/>
        <v>0</v>
      </c>
    </row>
    <row r="7487" spans="1:7" ht="16.5" customHeight="1" x14ac:dyDescent="0.2">
      <c r="A7487" s="423"/>
      <c r="B7487" s="418">
        <f t="shared" si="797"/>
        <v>0</v>
      </c>
      <c r="C7487" s="424"/>
      <c r="D7487" s="425"/>
      <c r="E7487" s="429"/>
      <c r="F7487" s="430"/>
      <c r="G7487" s="432">
        <f t="shared" si="798"/>
        <v>0</v>
      </c>
    </row>
    <row r="7488" spans="1:7" ht="16.5" customHeight="1" x14ac:dyDescent="0.2">
      <c r="A7488" s="423"/>
      <c r="B7488" s="418">
        <f t="shared" si="797"/>
        <v>0</v>
      </c>
      <c r="C7488" s="424"/>
      <c r="D7488" s="425"/>
      <c r="E7488" s="429"/>
      <c r="F7488" s="430"/>
      <c r="G7488" s="432">
        <f t="shared" si="798"/>
        <v>0</v>
      </c>
    </row>
    <row r="7489" spans="1:7" ht="16.5" customHeight="1" x14ac:dyDescent="0.2">
      <c r="A7489" s="423"/>
      <c r="B7489" s="418">
        <f t="shared" si="797"/>
        <v>0</v>
      </c>
      <c r="C7489" s="424"/>
      <c r="D7489" s="425"/>
      <c r="E7489" s="429"/>
      <c r="F7489" s="430"/>
      <c r="G7489" s="432">
        <f t="shared" si="798"/>
        <v>0</v>
      </c>
    </row>
    <row r="7490" spans="1:7" ht="16.5" customHeight="1" x14ac:dyDescent="0.2">
      <c r="A7490" s="423"/>
      <c r="B7490" s="418">
        <f t="shared" si="797"/>
        <v>0</v>
      </c>
      <c r="C7490" s="424"/>
      <c r="D7490" s="425"/>
      <c r="E7490" s="429"/>
      <c r="F7490" s="430"/>
      <c r="G7490" s="432">
        <f t="shared" si="798"/>
        <v>0</v>
      </c>
    </row>
    <row r="7491" spans="1:7" ht="16.5" customHeight="1" x14ac:dyDescent="0.2">
      <c r="A7491" s="165"/>
      <c r="B7491" s="160"/>
      <c r="C7491" s="160"/>
      <c r="D7491" s="156"/>
      <c r="E7491" s="157"/>
      <c r="F7491" s="166" t="s">
        <v>37</v>
      </c>
      <c r="G7491" s="436">
        <f>SUBTOTAL(9,G7480:G7490)</f>
        <v>0</v>
      </c>
    </row>
    <row r="7492" spans="1:7" ht="16.5" customHeight="1" x14ac:dyDescent="0.2">
      <c r="A7492" s="165"/>
      <c r="B7492" s="160"/>
      <c r="C7492" s="167" t="s">
        <v>1706</v>
      </c>
      <c r="D7492" s="156"/>
      <c r="E7492" s="157"/>
      <c r="F7492" s="158"/>
      <c r="G7492" s="168"/>
    </row>
    <row r="7493" spans="1:7" ht="16.5" customHeight="1" x14ac:dyDescent="0.2">
      <c r="A7493" s="603" t="s">
        <v>681</v>
      </c>
      <c r="B7493" s="604"/>
      <c r="C7493" s="605" t="s">
        <v>0</v>
      </c>
      <c r="D7493" s="605" t="s">
        <v>31</v>
      </c>
      <c r="E7493" s="607" t="s">
        <v>32</v>
      </c>
      <c r="F7493" s="609" t="s">
        <v>33</v>
      </c>
      <c r="G7493" s="611" t="s">
        <v>34</v>
      </c>
    </row>
    <row r="7494" spans="1:7" ht="16.5" customHeight="1" x14ac:dyDescent="0.2">
      <c r="A7494" s="163" t="s">
        <v>682</v>
      </c>
      <c r="B7494" s="164" t="s">
        <v>683</v>
      </c>
      <c r="C7494" s="606"/>
      <c r="D7494" s="606"/>
      <c r="E7494" s="608"/>
      <c r="F7494" s="610"/>
      <c r="G7494" s="612"/>
    </row>
    <row r="7495" spans="1:7" ht="16.5" customHeight="1" x14ac:dyDescent="0.2">
      <c r="A7495" s="423"/>
      <c r="B7495" s="418">
        <f>IF(A7495=0,0,VLOOKUP(A7495,Tabla_Indices,2,FALSE))</f>
        <v>0</v>
      </c>
      <c r="C7495" s="424"/>
      <c r="D7495" s="425"/>
      <c r="E7495" s="429"/>
      <c r="F7495" s="430"/>
      <c r="G7495" s="432">
        <f>ROUND(E7495*F7495,2)</f>
        <v>0</v>
      </c>
    </row>
    <row r="7496" spans="1:7" ht="16.5" customHeight="1" x14ac:dyDescent="0.2">
      <c r="A7496" s="423"/>
      <c r="B7496" s="418">
        <f>IF(A7496=0,0,VLOOKUP(A7496,Tabla_Indices,2,FALSE))</f>
        <v>0</v>
      </c>
      <c r="C7496" s="424"/>
      <c r="D7496" s="425"/>
      <c r="E7496" s="435"/>
      <c r="F7496" s="430"/>
      <c r="G7496" s="432">
        <f t="shared" ref="G7496" si="799">ROUND(E7496*F7496,2)</f>
        <v>0</v>
      </c>
    </row>
    <row r="7497" spans="1:7" ht="16.5" customHeight="1" x14ac:dyDescent="0.2">
      <c r="A7497" s="165"/>
      <c r="B7497" s="160"/>
      <c r="C7497" s="160"/>
      <c r="D7497" s="156"/>
      <c r="E7497" s="157"/>
      <c r="F7497" s="166" t="s">
        <v>1707</v>
      </c>
      <c r="G7497" s="436">
        <f>SUBTOTAL(9,G7495:G7496)</f>
        <v>0</v>
      </c>
    </row>
    <row r="7498" spans="1:7" ht="16.5" customHeight="1" thickBot="1" x14ac:dyDescent="0.25">
      <c r="A7498" s="170"/>
      <c r="B7498" s="171"/>
      <c r="C7498" s="172"/>
      <c r="D7498" s="171"/>
      <c r="E7498" s="173"/>
      <c r="F7498" s="174"/>
      <c r="G7498" s="175"/>
    </row>
    <row r="7499" spans="1:7" ht="16.5" customHeight="1" thickBot="1" x14ac:dyDescent="0.25">
      <c r="A7499" s="202">
        <f>B7432</f>
        <v>100</v>
      </c>
      <c r="B7499" s="201">
        <f>C7432</f>
        <v>0</v>
      </c>
      <c r="C7499" s="225"/>
      <c r="D7499" s="225" t="s">
        <v>38</v>
      </c>
      <c r="E7499" s="226"/>
      <c r="F7499" s="437" t="str">
        <f>CONCATENATE("$/",G7432)</f>
        <v>$/0</v>
      </c>
      <c r="G7499" s="438">
        <f>SUBTOTAL(9,G7455:G7498)</f>
        <v>0</v>
      </c>
    </row>
    <row r="7500" spans="1:7" ht="16.5" customHeight="1" thickTop="1" x14ac:dyDescent="0.2"/>
  </sheetData>
  <mergeCells count="2500">
    <mergeCell ref="A4928:B4928"/>
    <mergeCell ref="C4928:C4929"/>
    <mergeCell ref="D4928:D4929"/>
    <mergeCell ref="E4928:E4929"/>
    <mergeCell ref="F4928:F4929"/>
    <mergeCell ref="G4928:G4929"/>
    <mergeCell ref="A4943:B4943"/>
    <mergeCell ref="C4943:C4944"/>
    <mergeCell ref="D4943:D4944"/>
    <mergeCell ref="E4943:E4944"/>
    <mergeCell ref="F4943:F4944"/>
    <mergeCell ref="G4943:G4944"/>
    <mergeCell ref="A4876:G4876"/>
    <mergeCell ref="A4902:B4902"/>
    <mergeCell ref="C4902:C4903"/>
    <mergeCell ref="D4902:D4903"/>
    <mergeCell ref="E4902:E4903"/>
    <mergeCell ref="F4902:F4903"/>
    <mergeCell ref="G4902:G4903"/>
    <mergeCell ref="A4917:B4917"/>
    <mergeCell ref="C4917:C4918"/>
    <mergeCell ref="D4917:D4918"/>
    <mergeCell ref="E4917:E4918"/>
    <mergeCell ref="F4917:F4918"/>
    <mergeCell ref="G4917:G4918"/>
    <mergeCell ref="A4553:B4553"/>
    <mergeCell ref="C4553:C4554"/>
    <mergeCell ref="D4553:D4554"/>
    <mergeCell ref="E4553:E4554"/>
    <mergeCell ref="F4553:F4554"/>
    <mergeCell ref="G4553:G4554"/>
    <mergeCell ref="A4568:B4568"/>
    <mergeCell ref="C4568:C4569"/>
    <mergeCell ref="D4568:D4569"/>
    <mergeCell ref="E4568:E4569"/>
    <mergeCell ref="F4568:F4569"/>
    <mergeCell ref="G4568:G4569"/>
    <mergeCell ref="A4501:G4501"/>
    <mergeCell ref="A4527:B4527"/>
    <mergeCell ref="C4527:C4528"/>
    <mergeCell ref="D4527:D4528"/>
    <mergeCell ref="E4527:E4528"/>
    <mergeCell ref="F4527:F4528"/>
    <mergeCell ref="G4527:G4528"/>
    <mergeCell ref="A4542:B4542"/>
    <mergeCell ref="C4542:C4543"/>
    <mergeCell ref="D4542:D4543"/>
    <mergeCell ref="E4542:E4543"/>
    <mergeCell ref="F4542:F4543"/>
    <mergeCell ref="G4542:G4543"/>
    <mergeCell ref="A4628:B4628"/>
    <mergeCell ref="C4628:C4629"/>
    <mergeCell ref="D4628:D4629"/>
    <mergeCell ref="E4628:E4629"/>
    <mergeCell ref="F4628:F4629"/>
    <mergeCell ref="G4628:G4629"/>
    <mergeCell ref="A4643:B4643"/>
    <mergeCell ref="C4643:C4644"/>
    <mergeCell ref="D4643:D4644"/>
    <mergeCell ref="E4643:E4644"/>
    <mergeCell ref="F4643:F4644"/>
    <mergeCell ref="G4643:G4644"/>
    <mergeCell ref="A4576:G4576"/>
    <mergeCell ref="A4602:B4602"/>
    <mergeCell ref="C4602:C4603"/>
    <mergeCell ref="D4602:D4603"/>
    <mergeCell ref="E4602:E4603"/>
    <mergeCell ref="F4602:F4603"/>
    <mergeCell ref="G4602:G4603"/>
    <mergeCell ref="A4617:B4617"/>
    <mergeCell ref="C4617:C4618"/>
    <mergeCell ref="D4617:D4618"/>
    <mergeCell ref="E4617:E4618"/>
    <mergeCell ref="F4617:F4618"/>
    <mergeCell ref="G4617:G4618"/>
    <mergeCell ref="A4703:B4703"/>
    <mergeCell ref="C4703:C4704"/>
    <mergeCell ref="D4703:D4704"/>
    <mergeCell ref="E4703:E4704"/>
    <mergeCell ref="F4703:F4704"/>
    <mergeCell ref="G4703:G4704"/>
    <mergeCell ref="A4718:B4718"/>
    <mergeCell ref="C4718:C4719"/>
    <mergeCell ref="D4718:D4719"/>
    <mergeCell ref="E4718:E4719"/>
    <mergeCell ref="F4718:F4719"/>
    <mergeCell ref="G4718:G4719"/>
    <mergeCell ref="A4651:G4651"/>
    <mergeCell ref="A4677:B4677"/>
    <mergeCell ref="C4677:C4678"/>
    <mergeCell ref="D4677:D4678"/>
    <mergeCell ref="E4677:E4678"/>
    <mergeCell ref="F4677:F4678"/>
    <mergeCell ref="G4677:G4678"/>
    <mergeCell ref="A4692:B4692"/>
    <mergeCell ref="C4692:C4693"/>
    <mergeCell ref="D4692:D4693"/>
    <mergeCell ref="E4692:E4693"/>
    <mergeCell ref="F4692:F4693"/>
    <mergeCell ref="G4692:G4693"/>
    <mergeCell ref="A4778:B4778"/>
    <mergeCell ref="C4778:C4779"/>
    <mergeCell ref="D4778:D4779"/>
    <mergeCell ref="E4778:E4779"/>
    <mergeCell ref="F4778:F4779"/>
    <mergeCell ref="G4778:G4779"/>
    <mergeCell ref="A4793:B4793"/>
    <mergeCell ref="C4793:C4794"/>
    <mergeCell ref="D4793:D4794"/>
    <mergeCell ref="E4793:E4794"/>
    <mergeCell ref="F4793:F4794"/>
    <mergeCell ref="G4793:G4794"/>
    <mergeCell ref="A4726:G4726"/>
    <mergeCell ref="A4752:B4752"/>
    <mergeCell ref="C4752:C4753"/>
    <mergeCell ref="D4752:D4753"/>
    <mergeCell ref="E4752:E4753"/>
    <mergeCell ref="F4752:F4753"/>
    <mergeCell ref="G4752:G4753"/>
    <mergeCell ref="A4767:B4767"/>
    <mergeCell ref="C4767:C4768"/>
    <mergeCell ref="D4767:D4768"/>
    <mergeCell ref="E4767:E4768"/>
    <mergeCell ref="F4767:F4768"/>
    <mergeCell ref="G4767:G4768"/>
    <mergeCell ref="A4853:B4853"/>
    <mergeCell ref="C4853:C4854"/>
    <mergeCell ref="D4853:D4854"/>
    <mergeCell ref="E4853:E4854"/>
    <mergeCell ref="F4853:F4854"/>
    <mergeCell ref="G4853:G4854"/>
    <mergeCell ref="A4868:B4868"/>
    <mergeCell ref="C4868:C4869"/>
    <mergeCell ref="D4868:D4869"/>
    <mergeCell ref="E4868:E4869"/>
    <mergeCell ref="F4868:F4869"/>
    <mergeCell ref="G4868:G4869"/>
    <mergeCell ref="A4801:G4801"/>
    <mergeCell ref="A4827:B4827"/>
    <mergeCell ref="C4827:C4828"/>
    <mergeCell ref="D4827:D4828"/>
    <mergeCell ref="E4827:E4828"/>
    <mergeCell ref="F4827:F4828"/>
    <mergeCell ref="G4827:G4828"/>
    <mergeCell ref="A4842:B4842"/>
    <mergeCell ref="C4842:C4843"/>
    <mergeCell ref="D4842:D4843"/>
    <mergeCell ref="E4842:E4843"/>
    <mergeCell ref="F4842:F4843"/>
    <mergeCell ref="G4842:G4843"/>
    <mergeCell ref="A4493:B4493"/>
    <mergeCell ref="C4493:C4494"/>
    <mergeCell ref="D4493:D4494"/>
    <mergeCell ref="E4493:E4494"/>
    <mergeCell ref="F4493:F4494"/>
    <mergeCell ref="G4493:G4494"/>
    <mergeCell ref="A4426:G4426"/>
    <mergeCell ref="A4452:B4452"/>
    <mergeCell ref="C4452:C4453"/>
    <mergeCell ref="D4452:D4453"/>
    <mergeCell ref="E4452:E4453"/>
    <mergeCell ref="F4452:F4453"/>
    <mergeCell ref="G4452:G4453"/>
    <mergeCell ref="A4467:B4467"/>
    <mergeCell ref="C4467:C4468"/>
    <mergeCell ref="D4467:D4468"/>
    <mergeCell ref="E4467:E4468"/>
    <mergeCell ref="F4467:F4468"/>
    <mergeCell ref="G4467:G4468"/>
    <mergeCell ref="A3751:G3751"/>
    <mergeCell ref="A3777:B3777"/>
    <mergeCell ref="C3777:C3778"/>
    <mergeCell ref="D3777:D3778"/>
    <mergeCell ref="E3777:E3778"/>
    <mergeCell ref="F3777:F3778"/>
    <mergeCell ref="G3777:G3778"/>
    <mergeCell ref="A4478:B4478"/>
    <mergeCell ref="C4478:C4479"/>
    <mergeCell ref="D4478:D4479"/>
    <mergeCell ref="E4478:E4479"/>
    <mergeCell ref="F4478:F4479"/>
    <mergeCell ref="G4478:G4479"/>
    <mergeCell ref="A4276:G4276"/>
    <mergeCell ref="A4302:B4302"/>
    <mergeCell ref="C4302:C4303"/>
    <mergeCell ref="D4302:D4303"/>
    <mergeCell ref="E4302:E4303"/>
    <mergeCell ref="F4302:F4303"/>
    <mergeCell ref="G4302:G4303"/>
    <mergeCell ref="A4051:G4051"/>
    <mergeCell ref="A4077:B4077"/>
    <mergeCell ref="C4077:C4078"/>
    <mergeCell ref="D4077:D4078"/>
    <mergeCell ref="E4077:E4078"/>
    <mergeCell ref="F4077:F4078"/>
    <mergeCell ref="G4077:G4078"/>
    <mergeCell ref="A4092:B4092"/>
    <mergeCell ref="C4092:C4093"/>
    <mergeCell ref="D4092:D4093"/>
    <mergeCell ref="E4092:E4093"/>
    <mergeCell ref="F4092:F4093"/>
    <mergeCell ref="G4092:G4093"/>
    <mergeCell ref="A4103:B4103"/>
    <mergeCell ref="C4103:C4104"/>
    <mergeCell ref="D4103:D4104"/>
    <mergeCell ref="A4178:B4178"/>
    <mergeCell ref="C4178:C4179"/>
    <mergeCell ref="D4178:D4179"/>
    <mergeCell ref="E4178:E4179"/>
    <mergeCell ref="F4178:F4179"/>
    <mergeCell ref="G4178:G4179"/>
    <mergeCell ref="A4193:B4193"/>
    <mergeCell ref="C4193:C4194"/>
    <mergeCell ref="D4193:D4194"/>
    <mergeCell ref="D4167:D4168"/>
    <mergeCell ref="E4167:E4168"/>
    <mergeCell ref="F4167:F4168"/>
    <mergeCell ref="G4167:G4168"/>
    <mergeCell ref="F4227:F4228"/>
    <mergeCell ref="G4227:G4228"/>
    <mergeCell ref="A4242:B4242"/>
    <mergeCell ref="C4242:C4243"/>
    <mergeCell ref="D4242:D4243"/>
    <mergeCell ref="E4242:E4243"/>
    <mergeCell ref="F4242:F4243"/>
    <mergeCell ref="G4242:G4243"/>
    <mergeCell ref="A4201:G4201"/>
    <mergeCell ref="A4227:B4227"/>
    <mergeCell ref="C4227:C4228"/>
    <mergeCell ref="D4227:D4228"/>
    <mergeCell ref="F4103:F4104"/>
    <mergeCell ref="G4103:G4104"/>
    <mergeCell ref="A4118:B4118"/>
    <mergeCell ref="C4118:C4119"/>
    <mergeCell ref="D4118:D4119"/>
    <mergeCell ref="E4118:E4119"/>
    <mergeCell ref="F4118:F4119"/>
    <mergeCell ref="G4118:G4119"/>
    <mergeCell ref="A4126:G4126"/>
    <mergeCell ref="E4193:E4194"/>
    <mergeCell ref="F4193:F4194"/>
    <mergeCell ref="G4193:G4194"/>
    <mergeCell ref="A4152:B4152"/>
    <mergeCell ref="C4152:C4153"/>
    <mergeCell ref="D4152:D4153"/>
    <mergeCell ref="E4152:E4153"/>
    <mergeCell ref="F4152:F4153"/>
    <mergeCell ref="G4152:G4153"/>
    <mergeCell ref="A4167:B4167"/>
    <mergeCell ref="C4167:C4168"/>
    <mergeCell ref="A2678:B2678"/>
    <mergeCell ref="C2678:C2679"/>
    <mergeCell ref="D2678:D2679"/>
    <mergeCell ref="E2678:E2679"/>
    <mergeCell ref="F2678:F2679"/>
    <mergeCell ref="G2678:G2679"/>
    <mergeCell ref="A2693:B2693"/>
    <mergeCell ref="C2693:C2694"/>
    <mergeCell ref="D2693:D2694"/>
    <mergeCell ref="E2693:E2694"/>
    <mergeCell ref="F2693:F2694"/>
    <mergeCell ref="G2693:G2694"/>
    <mergeCell ref="A2626:G2626"/>
    <mergeCell ref="A2652:B2652"/>
    <mergeCell ref="C2652:C2653"/>
    <mergeCell ref="D2652:D2653"/>
    <mergeCell ref="E2652:E2653"/>
    <mergeCell ref="F2652:F2653"/>
    <mergeCell ref="G2652:G2653"/>
    <mergeCell ref="A2667:B2667"/>
    <mergeCell ref="C2667:C2668"/>
    <mergeCell ref="D2667:D2668"/>
    <mergeCell ref="E2667:E2668"/>
    <mergeCell ref="F2667:F2668"/>
    <mergeCell ref="G2667:G2668"/>
    <mergeCell ref="A2603:B2603"/>
    <mergeCell ref="C2603:C2604"/>
    <mergeCell ref="D2603:D2604"/>
    <mergeCell ref="E2603:E2604"/>
    <mergeCell ref="F2603:F2604"/>
    <mergeCell ref="G2603:G2604"/>
    <mergeCell ref="A2618:B2618"/>
    <mergeCell ref="C2618:C2619"/>
    <mergeCell ref="D2618:D2619"/>
    <mergeCell ref="E2618:E2619"/>
    <mergeCell ref="F2618:F2619"/>
    <mergeCell ref="G2618:G2619"/>
    <mergeCell ref="A2551:G2551"/>
    <mergeCell ref="A2577:B2577"/>
    <mergeCell ref="C2577:C2578"/>
    <mergeCell ref="D2577:D2578"/>
    <mergeCell ref="E2577:E2578"/>
    <mergeCell ref="F2577:F2578"/>
    <mergeCell ref="G2577:G2578"/>
    <mergeCell ref="A2592:B2592"/>
    <mergeCell ref="C2592:C2593"/>
    <mergeCell ref="D2592:D2593"/>
    <mergeCell ref="E2592:E2593"/>
    <mergeCell ref="F2592:F2593"/>
    <mergeCell ref="G2592:G2593"/>
    <mergeCell ref="A3743:B3743"/>
    <mergeCell ref="C3743:C3744"/>
    <mergeCell ref="D3743:D3744"/>
    <mergeCell ref="E3743:E3744"/>
    <mergeCell ref="F3743:F3744"/>
    <mergeCell ref="G3743:G3744"/>
    <mergeCell ref="A3676:G3676"/>
    <mergeCell ref="A3702:B3702"/>
    <mergeCell ref="C3702:C3703"/>
    <mergeCell ref="D3702:D3703"/>
    <mergeCell ref="E3702:E3703"/>
    <mergeCell ref="F3702:F3703"/>
    <mergeCell ref="G3702:G3703"/>
    <mergeCell ref="A3717:B3717"/>
    <mergeCell ref="C3717:C3718"/>
    <mergeCell ref="D3717:D3718"/>
    <mergeCell ref="E3717:E3718"/>
    <mergeCell ref="F3717:F3718"/>
    <mergeCell ref="G3717:G3718"/>
    <mergeCell ref="A3601:G3601"/>
    <mergeCell ref="A3627:B3627"/>
    <mergeCell ref="C3627:C3628"/>
    <mergeCell ref="D3627:D3628"/>
    <mergeCell ref="E3627:E3628"/>
    <mergeCell ref="F3627:F3628"/>
    <mergeCell ref="G3627:G3628"/>
    <mergeCell ref="A3642:B3642"/>
    <mergeCell ref="C3642:C3643"/>
    <mergeCell ref="D3642:D3643"/>
    <mergeCell ref="E3642:E3643"/>
    <mergeCell ref="F3642:F3643"/>
    <mergeCell ref="G3642:G3643"/>
    <mergeCell ref="A3728:B3728"/>
    <mergeCell ref="C3728:C3729"/>
    <mergeCell ref="D3728:D3729"/>
    <mergeCell ref="E3728:E3729"/>
    <mergeCell ref="F3728:F3729"/>
    <mergeCell ref="G3728:G3729"/>
    <mergeCell ref="A2978:B2978"/>
    <mergeCell ref="C2978:C2979"/>
    <mergeCell ref="D2978:D2979"/>
    <mergeCell ref="E2978:E2979"/>
    <mergeCell ref="F2978:F2979"/>
    <mergeCell ref="G2978:G2979"/>
    <mergeCell ref="A2993:B2993"/>
    <mergeCell ref="C2993:C2994"/>
    <mergeCell ref="D2993:D2994"/>
    <mergeCell ref="E2993:E2994"/>
    <mergeCell ref="F2993:F2994"/>
    <mergeCell ref="G2993:G2994"/>
    <mergeCell ref="A2926:G2926"/>
    <mergeCell ref="A2952:B2952"/>
    <mergeCell ref="C2952:C2953"/>
    <mergeCell ref="D2952:D2953"/>
    <mergeCell ref="E2952:E2953"/>
    <mergeCell ref="F2952:F2953"/>
    <mergeCell ref="G2952:G2953"/>
    <mergeCell ref="A2967:B2967"/>
    <mergeCell ref="C2967:C2968"/>
    <mergeCell ref="D2967:D2968"/>
    <mergeCell ref="E2967:E2968"/>
    <mergeCell ref="F2967:F2968"/>
    <mergeCell ref="G2967:G2968"/>
    <mergeCell ref="A2903:B2903"/>
    <mergeCell ref="C2903:C2904"/>
    <mergeCell ref="D2903:D2904"/>
    <mergeCell ref="E2903:E2904"/>
    <mergeCell ref="F2903:F2904"/>
    <mergeCell ref="G2903:G2904"/>
    <mergeCell ref="A2918:B2918"/>
    <mergeCell ref="C2918:C2919"/>
    <mergeCell ref="D2918:D2919"/>
    <mergeCell ref="E2918:E2919"/>
    <mergeCell ref="F2918:F2919"/>
    <mergeCell ref="G2918:G2919"/>
    <mergeCell ref="A2851:G2851"/>
    <mergeCell ref="A2877:B2877"/>
    <mergeCell ref="C2877:C2878"/>
    <mergeCell ref="D2877:D2878"/>
    <mergeCell ref="E2877:E2878"/>
    <mergeCell ref="F2877:F2878"/>
    <mergeCell ref="G2877:G2878"/>
    <mergeCell ref="A2892:B2892"/>
    <mergeCell ref="C2892:C2893"/>
    <mergeCell ref="D2892:D2893"/>
    <mergeCell ref="E2892:E2893"/>
    <mergeCell ref="F2892:F2893"/>
    <mergeCell ref="G2892:G2893"/>
    <mergeCell ref="A2828:B2828"/>
    <mergeCell ref="C2828:C2829"/>
    <mergeCell ref="D2828:D2829"/>
    <mergeCell ref="E2828:E2829"/>
    <mergeCell ref="F2828:F2829"/>
    <mergeCell ref="G2828:G2829"/>
    <mergeCell ref="A2843:B2843"/>
    <mergeCell ref="C2843:C2844"/>
    <mergeCell ref="D2843:D2844"/>
    <mergeCell ref="E2843:E2844"/>
    <mergeCell ref="F2843:F2844"/>
    <mergeCell ref="G2843:G2844"/>
    <mergeCell ref="A2776:G2776"/>
    <mergeCell ref="A2802:B2802"/>
    <mergeCell ref="C2802:C2803"/>
    <mergeCell ref="D2802:D2803"/>
    <mergeCell ref="E2802:E2803"/>
    <mergeCell ref="F2802:F2803"/>
    <mergeCell ref="G2802:G2803"/>
    <mergeCell ref="A2817:B2817"/>
    <mergeCell ref="C2817:C2818"/>
    <mergeCell ref="D2817:D2818"/>
    <mergeCell ref="E2817:E2818"/>
    <mergeCell ref="F2817:F2818"/>
    <mergeCell ref="G2817:G2818"/>
    <mergeCell ref="A2753:B2753"/>
    <mergeCell ref="C2753:C2754"/>
    <mergeCell ref="D2753:D2754"/>
    <mergeCell ref="E2753:E2754"/>
    <mergeCell ref="F2753:F2754"/>
    <mergeCell ref="G2753:G2754"/>
    <mergeCell ref="A2768:B2768"/>
    <mergeCell ref="C2768:C2769"/>
    <mergeCell ref="D2768:D2769"/>
    <mergeCell ref="E2768:E2769"/>
    <mergeCell ref="F2768:F2769"/>
    <mergeCell ref="G2768:G2769"/>
    <mergeCell ref="A2701:G2701"/>
    <mergeCell ref="A2727:B2727"/>
    <mergeCell ref="C2727:C2728"/>
    <mergeCell ref="D2727:D2728"/>
    <mergeCell ref="E2727:E2728"/>
    <mergeCell ref="F2727:F2728"/>
    <mergeCell ref="G2727:G2728"/>
    <mergeCell ref="A2742:B2742"/>
    <mergeCell ref="C2742:C2743"/>
    <mergeCell ref="D2742:D2743"/>
    <mergeCell ref="E2742:E2743"/>
    <mergeCell ref="F2742:F2743"/>
    <mergeCell ref="G2742:G2743"/>
    <mergeCell ref="A3001:G3001"/>
    <mergeCell ref="G3068:G3069"/>
    <mergeCell ref="A3027:B3027"/>
    <mergeCell ref="C3027:C3028"/>
    <mergeCell ref="D3027:D3028"/>
    <mergeCell ref="E3027:E3028"/>
    <mergeCell ref="F3027:F3028"/>
    <mergeCell ref="G3027:G3028"/>
    <mergeCell ref="A3042:B3042"/>
    <mergeCell ref="C3042:C3043"/>
    <mergeCell ref="D3042:D3043"/>
    <mergeCell ref="E3042:E3043"/>
    <mergeCell ref="F3042:F3043"/>
    <mergeCell ref="G3042:G3043"/>
    <mergeCell ref="A3053:B3053"/>
    <mergeCell ref="A3068:B3068"/>
    <mergeCell ref="C3068:C3069"/>
    <mergeCell ref="D3068:D3069"/>
    <mergeCell ref="E3068:E3069"/>
    <mergeCell ref="C3053:C3054"/>
    <mergeCell ref="D3053:D3054"/>
    <mergeCell ref="E3053:E3054"/>
    <mergeCell ref="F3053:F3054"/>
    <mergeCell ref="G3053:G3054"/>
    <mergeCell ref="F3068:F3069"/>
    <mergeCell ref="A3076:G3076"/>
    <mergeCell ref="A3102:B3102"/>
    <mergeCell ref="C3102:C3103"/>
    <mergeCell ref="D3102:D3103"/>
    <mergeCell ref="E3102:E3103"/>
    <mergeCell ref="F3102:F3103"/>
    <mergeCell ref="G3102:G3103"/>
    <mergeCell ref="A3117:B3117"/>
    <mergeCell ref="C3117:C3118"/>
    <mergeCell ref="D3117:D3118"/>
    <mergeCell ref="E3117:E3118"/>
    <mergeCell ref="F3117:F3118"/>
    <mergeCell ref="G3117:G3118"/>
    <mergeCell ref="A3128:B3128"/>
    <mergeCell ref="C3128:C3129"/>
    <mergeCell ref="D3128:D3129"/>
    <mergeCell ref="E3128:E3129"/>
    <mergeCell ref="F3128:F3129"/>
    <mergeCell ref="G3128:G3129"/>
    <mergeCell ref="A4951:G4951"/>
    <mergeCell ref="A4977:B4977"/>
    <mergeCell ref="C4977:C4978"/>
    <mergeCell ref="D4977:D4978"/>
    <mergeCell ref="E4977:E4978"/>
    <mergeCell ref="F4977:F4978"/>
    <mergeCell ref="G4977:G4978"/>
    <mergeCell ref="A4351:G4351"/>
    <mergeCell ref="A4377:B4377"/>
    <mergeCell ref="C4377:C4378"/>
    <mergeCell ref="D4377:D4378"/>
    <mergeCell ref="E4377:E4378"/>
    <mergeCell ref="F4377:F4378"/>
    <mergeCell ref="G4377:G4378"/>
    <mergeCell ref="A3143:B3143"/>
    <mergeCell ref="C3143:C3144"/>
    <mergeCell ref="D3143:D3144"/>
    <mergeCell ref="E3143:E3144"/>
    <mergeCell ref="F3143:F3144"/>
    <mergeCell ref="G3143:G3144"/>
    <mergeCell ref="A3653:B3653"/>
    <mergeCell ref="C3653:C3654"/>
    <mergeCell ref="D3653:D3654"/>
    <mergeCell ref="E3653:E3654"/>
    <mergeCell ref="F3653:F3654"/>
    <mergeCell ref="G3653:G3654"/>
    <mergeCell ref="A3668:B3668"/>
    <mergeCell ref="C3668:C3669"/>
    <mergeCell ref="D3668:D3669"/>
    <mergeCell ref="E3668:E3669"/>
    <mergeCell ref="F3668:F3669"/>
    <mergeCell ref="G3668:G3669"/>
    <mergeCell ref="G4992:G4993"/>
    <mergeCell ref="A5003:B5003"/>
    <mergeCell ref="C5003:C5004"/>
    <mergeCell ref="D5003:D5004"/>
    <mergeCell ref="E5003:E5004"/>
    <mergeCell ref="F5003:F5004"/>
    <mergeCell ref="G5003:G5004"/>
    <mergeCell ref="A4992:B4992"/>
    <mergeCell ref="C4992:C4993"/>
    <mergeCell ref="D4992:D4993"/>
    <mergeCell ref="E4992:E4993"/>
    <mergeCell ref="F4992:F4993"/>
    <mergeCell ref="G5018:G5019"/>
    <mergeCell ref="A5018:B5018"/>
    <mergeCell ref="C5018:C5019"/>
    <mergeCell ref="D5018:D5019"/>
    <mergeCell ref="E5018:E5019"/>
    <mergeCell ref="F5018:F5019"/>
    <mergeCell ref="C4392:C4393"/>
    <mergeCell ref="D4392:D4393"/>
    <mergeCell ref="E4392:E4393"/>
    <mergeCell ref="F4392:F4393"/>
    <mergeCell ref="G3792:G3793"/>
    <mergeCell ref="A3803:B3803"/>
    <mergeCell ref="C3803:C3804"/>
    <mergeCell ref="D3803:D3804"/>
    <mergeCell ref="E3803:E3804"/>
    <mergeCell ref="F3803:F3804"/>
    <mergeCell ref="G3803:G3804"/>
    <mergeCell ref="A3792:B3792"/>
    <mergeCell ref="C3792:C3793"/>
    <mergeCell ref="D3792:D3793"/>
    <mergeCell ref="E3792:E3793"/>
    <mergeCell ref="F3792:F3793"/>
    <mergeCell ref="G3818:G3819"/>
    <mergeCell ref="A3826:G3826"/>
    <mergeCell ref="E4103:E4104"/>
    <mergeCell ref="A4253:B4253"/>
    <mergeCell ref="C4253:C4254"/>
    <mergeCell ref="D4253:D4254"/>
    <mergeCell ref="E4253:E4254"/>
    <mergeCell ref="F4253:F4254"/>
    <mergeCell ref="G4253:G4254"/>
    <mergeCell ref="A4268:B4268"/>
    <mergeCell ref="C4268:C4269"/>
    <mergeCell ref="D4268:D4269"/>
    <mergeCell ref="E4268:E4269"/>
    <mergeCell ref="F4268:F4269"/>
    <mergeCell ref="G4268:G4269"/>
    <mergeCell ref="E4227:E4228"/>
    <mergeCell ref="G4418:G4419"/>
    <mergeCell ref="A4418:B4418"/>
    <mergeCell ref="C4418:C4419"/>
    <mergeCell ref="D4418:D4419"/>
    <mergeCell ref="E4418:E4419"/>
    <mergeCell ref="F4418:F4419"/>
    <mergeCell ref="G4317:G4318"/>
    <mergeCell ref="A4328:B4328"/>
    <mergeCell ref="C4328:C4329"/>
    <mergeCell ref="D4328:D4329"/>
    <mergeCell ref="E4328:E4329"/>
    <mergeCell ref="F4328:F4329"/>
    <mergeCell ref="G4328:G4329"/>
    <mergeCell ref="A4317:B4317"/>
    <mergeCell ref="C4317:C4318"/>
    <mergeCell ref="D4317:D4318"/>
    <mergeCell ref="E4317:E4318"/>
    <mergeCell ref="F4317:F4318"/>
    <mergeCell ref="G4343:G4344"/>
    <mergeCell ref="A4343:B4343"/>
    <mergeCell ref="C4343:C4344"/>
    <mergeCell ref="D4343:D4344"/>
    <mergeCell ref="E4343:E4344"/>
    <mergeCell ref="F4343:F4344"/>
    <mergeCell ref="G4392:G4393"/>
    <mergeCell ref="A4403:B4403"/>
    <mergeCell ref="C4403:C4404"/>
    <mergeCell ref="D4403:D4404"/>
    <mergeCell ref="E4403:E4404"/>
    <mergeCell ref="F4403:F4404"/>
    <mergeCell ref="G4403:G4404"/>
    <mergeCell ref="A4392:B4392"/>
    <mergeCell ref="A3852:B3852"/>
    <mergeCell ref="C3852:C3853"/>
    <mergeCell ref="D3852:D3853"/>
    <mergeCell ref="E3852:E3853"/>
    <mergeCell ref="F3852:F3853"/>
    <mergeCell ref="G3852:G3853"/>
    <mergeCell ref="A3818:B3818"/>
    <mergeCell ref="C3818:C3819"/>
    <mergeCell ref="D3818:D3819"/>
    <mergeCell ref="E3818:E3819"/>
    <mergeCell ref="F3818:F3819"/>
    <mergeCell ref="G3867:G3868"/>
    <mergeCell ref="A3878:B3878"/>
    <mergeCell ref="C3878:C3879"/>
    <mergeCell ref="D3878:D3879"/>
    <mergeCell ref="E3878:E3879"/>
    <mergeCell ref="F3878:F3879"/>
    <mergeCell ref="G3878:G3879"/>
    <mergeCell ref="A3867:B3867"/>
    <mergeCell ref="C3867:C3868"/>
    <mergeCell ref="D3867:D3868"/>
    <mergeCell ref="E3867:E3868"/>
    <mergeCell ref="F3867:F3868"/>
    <mergeCell ref="A4017:B4017"/>
    <mergeCell ref="C4017:C4018"/>
    <mergeCell ref="D4017:D4018"/>
    <mergeCell ref="E4017:E4018"/>
    <mergeCell ref="F4017:F4018"/>
    <mergeCell ref="G3893:G3894"/>
    <mergeCell ref="A3901:G3901"/>
    <mergeCell ref="A3927:B3927"/>
    <mergeCell ref="C3927:C3928"/>
    <mergeCell ref="D3927:D3928"/>
    <mergeCell ref="E3927:E3928"/>
    <mergeCell ref="F3927:F3928"/>
    <mergeCell ref="G3927:G3928"/>
    <mergeCell ref="A3893:B3893"/>
    <mergeCell ref="C3893:C3894"/>
    <mergeCell ref="D3893:D3894"/>
    <mergeCell ref="E3893:E3894"/>
    <mergeCell ref="F3893:F3894"/>
    <mergeCell ref="G3942:G3943"/>
    <mergeCell ref="A3953:B3953"/>
    <mergeCell ref="C3953:C3954"/>
    <mergeCell ref="D3953:D3954"/>
    <mergeCell ref="E3953:E3954"/>
    <mergeCell ref="F3953:F3954"/>
    <mergeCell ref="G3953:G3954"/>
    <mergeCell ref="A3942:B3942"/>
    <mergeCell ref="C3942:C3943"/>
    <mergeCell ref="D3942:D3943"/>
    <mergeCell ref="E3942:E3943"/>
    <mergeCell ref="F3942:F3943"/>
    <mergeCell ref="A5093:B5093"/>
    <mergeCell ref="C5093:C5094"/>
    <mergeCell ref="D5093:D5094"/>
    <mergeCell ref="E5093:E5094"/>
    <mergeCell ref="F5093:F5094"/>
    <mergeCell ref="G5093:G5094"/>
    <mergeCell ref="G3968:G3969"/>
    <mergeCell ref="A3976:G3976"/>
    <mergeCell ref="A4002:B4002"/>
    <mergeCell ref="C4002:C4003"/>
    <mergeCell ref="D4002:D4003"/>
    <mergeCell ref="E4002:E4003"/>
    <mergeCell ref="F4002:F4003"/>
    <mergeCell ref="G4002:G4003"/>
    <mergeCell ref="A3968:B3968"/>
    <mergeCell ref="C3968:C3969"/>
    <mergeCell ref="D3968:D3969"/>
    <mergeCell ref="E3968:E3969"/>
    <mergeCell ref="F3968:F3969"/>
    <mergeCell ref="G4043:G4044"/>
    <mergeCell ref="A4043:B4043"/>
    <mergeCell ref="C4043:C4044"/>
    <mergeCell ref="D4043:D4044"/>
    <mergeCell ref="E4043:E4044"/>
    <mergeCell ref="F4043:F4044"/>
    <mergeCell ref="G4017:G4018"/>
    <mergeCell ref="A4028:B4028"/>
    <mergeCell ref="C4028:C4029"/>
    <mergeCell ref="D4028:D4029"/>
    <mergeCell ref="E4028:E4029"/>
    <mergeCell ref="F4028:F4029"/>
    <mergeCell ref="G4028:G4029"/>
    <mergeCell ref="A3451:G3451"/>
    <mergeCell ref="A3477:B3477"/>
    <mergeCell ref="C3477:C3478"/>
    <mergeCell ref="D3477:D3478"/>
    <mergeCell ref="E3477:E3478"/>
    <mergeCell ref="F3477:F3478"/>
    <mergeCell ref="G3477:G3478"/>
    <mergeCell ref="A3492:B3492"/>
    <mergeCell ref="C3492:C3493"/>
    <mergeCell ref="D3492:D3493"/>
    <mergeCell ref="E3492:E3493"/>
    <mergeCell ref="F3492:F3493"/>
    <mergeCell ref="G3492:G3493"/>
    <mergeCell ref="A3503:B3503"/>
    <mergeCell ref="C3503:C3504"/>
    <mergeCell ref="D3503:D3504"/>
    <mergeCell ref="E3503:E3504"/>
    <mergeCell ref="F3503:F3504"/>
    <mergeCell ref="G3503:G3504"/>
    <mergeCell ref="A3518:B3518"/>
    <mergeCell ref="C3518:C3519"/>
    <mergeCell ref="D3518:D3519"/>
    <mergeCell ref="E3518:E3519"/>
    <mergeCell ref="F3518:F3519"/>
    <mergeCell ref="G3518:G3519"/>
    <mergeCell ref="A3526:G3526"/>
    <mergeCell ref="A3552:B3552"/>
    <mergeCell ref="C3552:C3553"/>
    <mergeCell ref="D3552:D3553"/>
    <mergeCell ref="E3552:E3553"/>
    <mergeCell ref="F3552:F3553"/>
    <mergeCell ref="G3552:G3553"/>
    <mergeCell ref="A3567:B3567"/>
    <mergeCell ref="C3567:C3568"/>
    <mergeCell ref="D3567:D3568"/>
    <mergeCell ref="E3567:E3568"/>
    <mergeCell ref="F3567:F3568"/>
    <mergeCell ref="G3567:G3568"/>
    <mergeCell ref="A3578:B3578"/>
    <mergeCell ref="C3578:C3579"/>
    <mergeCell ref="D3578:D3579"/>
    <mergeCell ref="E3578:E3579"/>
    <mergeCell ref="F3578:F3579"/>
    <mergeCell ref="G3578:G3579"/>
    <mergeCell ref="A3593:B3593"/>
    <mergeCell ref="C3593:C3594"/>
    <mergeCell ref="D3593:D3594"/>
    <mergeCell ref="E3593:E3594"/>
    <mergeCell ref="F3593:F3594"/>
    <mergeCell ref="G3593:G3594"/>
    <mergeCell ref="A3301:G3301"/>
    <mergeCell ref="A3327:B3327"/>
    <mergeCell ref="C3327:C3328"/>
    <mergeCell ref="D3327:D3328"/>
    <mergeCell ref="E3327:E3328"/>
    <mergeCell ref="F3327:F3328"/>
    <mergeCell ref="G3327:G3328"/>
    <mergeCell ref="A3342:B3342"/>
    <mergeCell ref="C3342:C3343"/>
    <mergeCell ref="D3342:D3343"/>
    <mergeCell ref="E3342:E3343"/>
    <mergeCell ref="F3342:F3343"/>
    <mergeCell ref="G3342:G3343"/>
    <mergeCell ref="A3353:B3353"/>
    <mergeCell ref="C3353:C3354"/>
    <mergeCell ref="D3353:D3354"/>
    <mergeCell ref="E3353:E3354"/>
    <mergeCell ref="F3353:F3354"/>
    <mergeCell ref="G3353:G3354"/>
    <mergeCell ref="A3368:B3368"/>
    <mergeCell ref="C3368:C3369"/>
    <mergeCell ref="D3368:D3369"/>
    <mergeCell ref="E3368:E3369"/>
    <mergeCell ref="F3368:F3369"/>
    <mergeCell ref="G3368:G3369"/>
    <mergeCell ref="A3376:G3376"/>
    <mergeCell ref="A3402:B3402"/>
    <mergeCell ref="C3402:C3403"/>
    <mergeCell ref="D3402:D3403"/>
    <mergeCell ref="E3402:E3403"/>
    <mergeCell ref="F3402:F3403"/>
    <mergeCell ref="G3402:G3403"/>
    <mergeCell ref="A3417:B3417"/>
    <mergeCell ref="C3417:C3418"/>
    <mergeCell ref="D3417:D3418"/>
    <mergeCell ref="E3417:E3418"/>
    <mergeCell ref="F3417:F3418"/>
    <mergeCell ref="G3417:G3418"/>
    <mergeCell ref="A3428:B3428"/>
    <mergeCell ref="C3428:C3429"/>
    <mergeCell ref="D3428:D3429"/>
    <mergeCell ref="E3428:E3429"/>
    <mergeCell ref="F3428:F3429"/>
    <mergeCell ref="G3428:G3429"/>
    <mergeCell ref="A3443:B3443"/>
    <mergeCell ref="C3443:C3444"/>
    <mergeCell ref="D3443:D3444"/>
    <mergeCell ref="E3443:E3444"/>
    <mergeCell ref="F3443:F3444"/>
    <mergeCell ref="G3443:G3444"/>
    <mergeCell ref="A3151:G3151"/>
    <mergeCell ref="A3177:B3177"/>
    <mergeCell ref="C3177:C3178"/>
    <mergeCell ref="D3177:D3178"/>
    <mergeCell ref="E3177:E3178"/>
    <mergeCell ref="F3177:F3178"/>
    <mergeCell ref="G3177:G3178"/>
    <mergeCell ref="A3192:B3192"/>
    <mergeCell ref="C3192:C3193"/>
    <mergeCell ref="D3192:D3193"/>
    <mergeCell ref="E3192:E3193"/>
    <mergeCell ref="F3192:F3193"/>
    <mergeCell ref="G3192:G3193"/>
    <mergeCell ref="A3203:B3203"/>
    <mergeCell ref="C3203:C3204"/>
    <mergeCell ref="D3203:D3204"/>
    <mergeCell ref="E3203:E3204"/>
    <mergeCell ref="F3203:F3204"/>
    <mergeCell ref="G3203:G3204"/>
    <mergeCell ref="A3218:B3218"/>
    <mergeCell ref="C3218:C3219"/>
    <mergeCell ref="D3218:D3219"/>
    <mergeCell ref="E3218:E3219"/>
    <mergeCell ref="F3218:F3219"/>
    <mergeCell ref="G3218:G3219"/>
    <mergeCell ref="A3226:G3226"/>
    <mergeCell ref="A3252:B3252"/>
    <mergeCell ref="C3252:C3253"/>
    <mergeCell ref="D3252:D3253"/>
    <mergeCell ref="E3252:E3253"/>
    <mergeCell ref="F3252:F3253"/>
    <mergeCell ref="G3252:G3253"/>
    <mergeCell ref="A3267:B3267"/>
    <mergeCell ref="C3267:C3268"/>
    <mergeCell ref="D3267:D3268"/>
    <mergeCell ref="E3267:E3268"/>
    <mergeCell ref="F3267:F3268"/>
    <mergeCell ref="G3267:G3268"/>
    <mergeCell ref="A3278:B3278"/>
    <mergeCell ref="C3278:C3279"/>
    <mergeCell ref="D3278:D3279"/>
    <mergeCell ref="E3278:E3279"/>
    <mergeCell ref="F3278:F3279"/>
    <mergeCell ref="G3278:G3279"/>
    <mergeCell ref="A3293:B3293"/>
    <mergeCell ref="C3293:C3294"/>
    <mergeCell ref="D3293:D3294"/>
    <mergeCell ref="E3293:E3294"/>
    <mergeCell ref="F3293:F3294"/>
    <mergeCell ref="G3293:G3294"/>
    <mergeCell ref="A2251:G2251"/>
    <mergeCell ref="A2277:B2277"/>
    <mergeCell ref="C2277:C2278"/>
    <mergeCell ref="D2277:D2278"/>
    <mergeCell ref="E2277:E2278"/>
    <mergeCell ref="F2277:F2278"/>
    <mergeCell ref="G2277:G2278"/>
    <mergeCell ref="A2292:B2292"/>
    <mergeCell ref="C2292:C2293"/>
    <mergeCell ref="D2292:D2293"/>
    <mergeCell ref="E2292:E2293"/>
    <mergeCell ref="F2292:F2293"/>
    <mergeCell ref="G2292:G2293"/>
    <mergeCell ref="A2303:B2303"/>
    <mergeCell ref="C2303:C2304"/>
    <mergeCell ref="D2303:D2304"/>
    <mergeCell ref="E2303:E2304"/>
    <mergeCell ref="F2303:F2304"/>
    <mergeCell ref="G2303:G2304"/>
    <mergeCell ref="A2318:B2318"/>
    <mergeCell ref="C2318:C2319"/>
    <mergeCell ref="D2318:D2319"/>
    <mergeCell ref="E2318:E2319"/>
    <mergeCell ref="F2318:F2319"/>
    <mergeCell ref="G2318:G2319"/>
    <mergeCell ref="A2326:G2326"/>
    <mergeCell ref="A2352:B2352"/>
    <mergeCell ref="C2352:C2353"/>
    <mergeCell ref="D2352:D2353"/>
    <mergeCell ref="E2352:E2353"/>
    <mergeCell ref="F2352:F2353"/>
    <mergeCell ref="G2352:G2353"/>
    <mergeCell ref="A2367:B2367"/>
    <mergeCell ref="C2367:C2368"/>
    <mergeCell ref="D2367:D2368"/>
    <mergeCell ref="E2367:E2368"/>
    <mergeCell ref="F2367:F2368"/>
    <mergeCell ref="G2367:G2368"/>
    <mergeCell ref="A2378:B2378"/>
    <mergeCell ref="C2378:C2379"/>
    <mergeCell ref="D2378:D2379"/>
    <mergeCell ref="E2378:E2379"/>
    <mergeCell ref="F2378:F2379"/>
    <mergeCell ref="G2378:G2379"/>
    <mergeCell ref="A2393:B2393"/>
    <mergeCell ref="C2393:C2394"/>
    <mergeCell ref="D2393:D2394"/>
    <mergeCell ref="E2393:E2394"/>
    <mergeCell ref="F2393:F2394"/>
    <mergeCell ref="G2393:G2394"/>
    <mergeCell ref="A2401:G2401"/>
    <mergeCell ref="A2427:B2427"/>
    <mergeCell ref="C2427:C2428"/>
    <mergeCell ref="D2427:D2428"/>
    <mergeCell ref="E2427:E2428"/>
    <mergeCell ref="F2427:F2428"/>
    <mergeCell ref="G2427:G2428"/>
    <mergeCell ref="A2442:B2442"/>
    <mergeCell ref="C2442:C2443"/>
    <mergeCell ref="D2442:D2443"/>
    <mergeCell ref="E2442:E2443"/>
    <mergeCell ref="F2442:F2443"/>
    <mergeCell ref="G2442:G2443"/>
    <mergeCell ref="A2453:B2453"/>
    <mergeCell ref="C2453:C2454"/>
    <mergeCell ref="D2453:D2454"/>
    <mergeCell ref="E2453:E2454"/>
    <mergeCell ref="F2453:F2454"/>
    <mergeCell ref="G2453:G2454"/>
    <mergeCell ref="A2468:B2468"/>
    <mergeCell ref="C2468:C2469"/>
    <mergeCell ref="D2468:D2469"/>
    <mergeCell ref="E2468:E2469"/>
    <mergeCell ref="F2468:F2469"/>
    <mergeCell ref="G2468:G2469"/>
    <mergeCell ref="A2476:G2476"/>
    <mergeCell ref="A2502:B2502"/>
    <mergeCell ref="C2502:C2503"/>
    <mergeCell ref="D2502:D2503"/>
    <mergeCell ref="E2502:E2503"/>
    <mergeCell ref="F2502:F2503"/>
    <mergeCell ref="G2502:G2503"/>
    <mergeCell ref="A2517:B2517"/>
    <mergeCell ref="C2517:C2518"/>
    <mergeCell ref="D2517:D2518"/>
    <mergeCell ref="E2517:E2518"/>
    <mergeCell ref="F2517:F2518"/>
    <mergeCell ref="G2517:G2518"/>
    <mergeCell ref="A2528:B2528"/>
    <mergeCell ref="C2528:C2529"/>
    <mergeCell ref="D2528:D2529"/>
    <mergeCell ref="E2528:E2529"/>
    <mergeCell ref="F2528:F2529"/>
    <mergeCell ref="G2528:G2529"/>
    <mergeCell ref="A2543:B2543"/>
    <mergeCell ref="C2543:C2544"/>
    <mergeCell ref="D2543:D2544"/>
    <mergeCell ref="E2543:E2544"/>
    <mergeCell ref="F2543:F2544"/>
    <mergeCell ref="G2543:G2544"/>
    <mergeCell ref="A1501:G1501"/>
    <mergeCell ref="A1527:B1527"/>
    <mergeCell ref="C1527:C1528"/>
    <mergeCell ref="D1527:D1528"/>
    <mergeCell ref="E1527:E1528"/>
    <mergeCell ref="F1527:F1528"/>
    <mergeCell ref="G1527:G1528"/>
    <mergeCell ref="A1542:B1542"/>
    <mergeCell ref="C1542:C1543"/>
    <mergeCell ref="D1542:D1543"/>
    <mergeCell ref="E1542:E1543"/>
    <mergeCell ref="F1542:F1543"/>
    <mergeCell ref="G1542:G1543"/>
    <mergeCell ref="A1553:B1553"/>
    <mergeCell ref="C1553:C1554"/>
    <mergeCell ref="D1553:D1554"/>
    <mergeCell ref="E1553:E1554"/>
    <mergeCell ref="F1553:F1554"/>
    <mergeCell ref="G1553:G1554"/>
    <mergeCell ref="A1568:B1568"/>
    <mergeCell ref="C1568:C1569"/>
    <mergeCell ref="D1568:D1569"/>
    <mergeCell ref="E1568:E1569"/>
    <mergeCell ref="F1568:F1569"/>
    <mergeCell ref="G1568:G1569"/>
    <mergeCell ref="A1576:G1576"/>
    <mergeCell ref="A1602:B1602"/>
    <mergeCell ref="C1602:C1603"/>
    <mergeCell ref="D1602:D1603"/>
    <mergeCell ref="E1602:E1603"/>
    <mergeCell ref="F1602:F1603"/>
    <mergeCell ref="G1602:G1603"/>
    <mergeCell ref="A1617:B1617"/>
    <mergeCell ref="C1617:C1618"/>
    <mergeCell ref="D1617:D1618"/>
    <mergeCell ref="E1617:E1618"/>
    <mergeCell ref="F1617:F1618"/>
    <mergeCell ref="G1617:G1618"/>
    <mergeCell ref="A1628:B1628"/>
    <mergeCell ref="C1628:C1629"/>
    <mergeCell ref="D1628:D1629"/>
    <mergeCell ref="E1628:E1629"/>
    <mergeCell ref="F1628:F1629"/>
    <mergeCell ref="G1628:G1629"/>
    <mergeCell ref="A1643:B1643"/>
    <mergeCell ref="C1643:C1644"/>
    <mergeCell ref="D1643:D1644"/>
    <mergeCell ref="E1643:E1644"/>
    <mergeCell ref="F1643:F1644"/>
    <mergeCell ref="G1643:G1644"/>
    <mergeCell ref="A1651:G1651"/>
    <mergeCell ref="A1677:B1677"/>
    <mergeCell ref="C1677:C1678"/>
    <mergeCell ref="D1677:D1678"/>
    <mergeCell ref="E1677:E1678"/>
    <mergeCell ref="F1677:F1678"/>
    <mergeCell ref="G1677:G1678"/>
    <mergeCell ref="A1692:B1692"/>
    <mergeCell ref="C1692:C1693"/>
    <mergeCell ref="D1692:D1693"/>
    <mergeCell ref="E1692:E1693"/>
    <mergeCell ref="F1692:F1693"/>
    <mergeCell ref="G1692:G1693"/>
    <mergeCell ref="A1703:B1703"/>
    <mergeCell ref="C1703:C1704"/>
    <mergeCell ref="D1703:D1704"/>
    <mergeCell ref="E1703:E1704"/>
    <mergeCell ref="F1703:F1704"/>
    <mergeCell ref="G1703:G1704"/>
    <mergeCell ref="A1718:B1718"/>
    <mergeCell ref="C1718:C1719"/>
    <mergeCell ref="D1718:D1719"/>
    <mergeCell ref="E1718:E1719"/>
    <mergeCell ref="F1718:F1719"/>
    <mergeCell ref="G1718:G1719"/>
    <mergeCell ref="A1726:G1726"/>
    <mergeCell ref="A1752:B1752"/>
    <mergeCell ref="C1752:C1753"/>
    <mergeCell ref="D1752:D1753"/>
    <mergeCell ref="E1752:E1753"/>
    <mergeCell ref="F1752:F1753"/>
    <mergeCell ref="G1752:G1753"/>
    <mergeCell ref="A1767:B1767"/>
    <mergeCell ref="C1767:C1768"/>
    <mergeCell ref="D1767:D1768"/>
    <mergeCell ref="E1767:E1768"/>
    <mergeCell ref="F1767:F1768"/>
    <mergeCell ref="G1767:G1768"/>
    <mergeCell ref="A1778:B1778"/>
    <mergeCell ref="C1778:C1779"/>
    <mergeCell ref="D1778:D1779"/>
    <mergeCell ref="E1778:E1779"/>
    <mergeCell ref="F1778:F1779"/>
    <mergeCell ref="G1778:G1779"/>
    <mergeCell ref="A1793:B1793"/>
    <mergeCell ref="C1793:C1794"/>
    <mergeCell ref="D1793:D1794"/>
    <mergeCell ref="E1793:E1794"/>
    <mergeCell ref="F1793:F1794"/>
    <mergeCell ref="G1793:G1794"/>
    <mergeCell ref="A1801:G1801"/>
    <mergeCell ref="A1827:B1827"/>
    <mergeCell ref="C1827:C1828"/>
    <mergeCell ref="D1827:D1828"/>
    <mergeCell ref="E1827:E1828"/>
    <mergeCell ref="F1827:F1828"/>
    <mergeCell ref="G1827:G1828"/>
    <mergeCell ref="A1842:B1842"/>
    <mergeCell ref="C1842:C1843"/>
    <mergeCell ref="D1842:D1843"/>
    <mergeCell ref="E1842:E1843"/>
    <mergeCell ref="F1842:F1843"/>
    <mergeCell ref="G1842:G1843"/>
    <mergeCell ref="A1853:B1853"/>
    <mergeCell ref="C1853:C1854"/>
    <mergeCell ref="D1853:D1854"/>
    <mergeCell ref="E1853:E1854"/>
    <mergeCell ref="F1853:F1854"/>
    <mergeCell ref="G1853:G1854"/>
    <mergeCell ref="A1868:B1868"/>
    <mergeCell ref="C1868:C1869"/>
    <mergeCell ref="D1868:D1869"/>
    <mergeCell ref="E1868:E1869"/>
    <mergeCell ref="F1868:F1869"/>
    <mergeCell ref="G1868:G1869"/>
    <mergeCell ref="A1876:G1876"/>
    <mergeCell ref="A1902:B1902"/>
    <mergeCell ref="C1902:C1903"/>
    <mergeCell ref="D1902:D1903"/>
    <mergeCell ref="E1902:E1903"/>
    <mergeCell ref="F1902:F1903"/>
    <mergeCell ref="G1902:G1903"/>
    <mergeCell ref="A1917:B1917"/>
    <mergeCell ref="C1917:C1918"/>
    <mergeCell ref="D1917:D1918"/>
    <mergeCell ref="E1917:E1918"/>
    <mergeCell ref="F1917:F1918"/>
    <mergeCell ref="G1917:G1918"/>
    <mergeCell ref="A1928:B1928"/>
    <mergeCell ref="C1928:C1929"/>
    <mergeCell ref="D1928:D1929"/>
    <mergeCell ref="E1928:E1929"/>
    <mergeCell ref="F1928:F1929"/>
    <mergeCell ref="G1928:G1929"/>
    <mergeCell ref="A1943:B1943"/>
    <mergeCell ref="C1943:C1944"/>
    <mergeCell ref="D1943:D1944"/>
    <mergeCell ref="E1943:E1944"/>
    <mergeCell ref="F1943:F1944"/>
    <mergeCell ref="G1943:G1944"/>
    <mergeCell ref="A1951:G1951"/>
    <mergeCell ref="A1977:B1977"/>
    <mergeCell ref="C1977:C1978"/>
    <mergeCell ref="D1977:D1978"/>
    <mergeCell ref="E1977:E1978"/>
    <mergeCell ref="F1977:F1978"/>
    <mergeCell ref="G1977:G1978"/>
    <mergeCell ref="A1992:B1992"/>
    <mergeCell ref="C1992:C1993"/>
    <mergeCell ref="D1992:D1993"/>
    <mergeCell ref="E1992:E1993"/>
    <mergeCell ref="F1992:F1993"/>
    <mergeCell ref="G1992:G1993"/>
    <mergeCell ref="A2003:B2003"/>
    <mergeCell ref="C2003:C2004"/>
    <mergeCell ref="D2003:D2004"/>
    <mergeCell ref="E2003:E2004"/>
    <mergeCell ref="F2003:F2004"/>
    <mergeCell ref="G2003:G2004"/>
    <mergeCell ref="A2018:B2018"/>
    <mergeCell ref="C2018:C2019"/>
    <mergeCell ref="D2018:D2019"/>
    <mergeCell ref="E2018:E2019"/>
    <mergeCell ref="F2018:F2019"/>
    <mergeCell ref="G2018:G2019"/>
    <mergeCell ref="A2026:G2026"/>
    <mergeCell ref="A2052:B2052"/>
    <mergeCell ref="C2052:C2053"/>
    <mergeCell ref="D2052:D2053"/>
    <mergeCell ref="E2052:E2053"/>
    <mergeCell ref="F2052:F2053"/>
    <mergeCell ref="G2052:G2053"/>
    <mergeCell ref="A2067:B2067"/>
    <mergeCell ref="C2067:C2068"/>
    <mergeCell ref="D2067:D2068"/>
    <mergeCell ref="E2067:E2068"/>
    <mergeCell ref="F2067:F2068"/>
    <mergeCell ref="G2067:G2068"/>
    <mergeCell ref="A2078:B2078"/>
    <mergeCell ref="C2078:C2079"/>
    <mergeCell ref="D2078:D2079"/>
    <mergeCell ref="E2078:E2079"/>
    <mergeCell ref="F2078:F2079"/>
    <mergeCell ref="G2078:G2079"/>
    <mergeCell ref="A2093:B2093"/>
    <mergeCell ref="C2093:C2094"/>
    <mergeCell ref="D2093:D2094"/>
    <mergeCell ref="E2093:E2094"/>
    <mergeCell ref="F2093:F2094"/>
    <mergeCell ref="G2093:G2094"/>
    <mergeCell ref="A2101:G2101"/>
    <mergeCell ref="A2127:B2127"/>
    <mergeCell ref="C2127:C2128"/>
    <mergeCell ref="D2127:D2128"/>
    <mergeCell ref="E2127:E2128"/>
    <mergeCell ref="F2127:F2128"/>
    <mergeCell ref="G2127:G2128"/>
    <mergeCell ref="A2142:B2142"/>
    <mergeCell ref="C2142:C2143"/>
    <mergeCell ref="D2142:D2143"/>
    <mergeCell ref="E2142:E2143"/>
    <mergeCell ref="F2142:F2143"/>
    <mergeCell ref="G2142:G2143"/>
    <mergeCell ref="A2153:B2153"/>
    <mergeCell ref="C2153:C2154"/>
    <mergeCell ref="D2153:D2154"/>
    <mergeCell ref="E2153:E2154"/>
    <mergeCell ref="F2153:F2154"/>
    <mergeCell ref="G2153:G2154"/>
    <mergeCell ref="A2168:B2168"/>
    <mergeCell ref="C2168:C2169"/>
    <mergeCell ref="D2168:D2169"/>
    <mergeCell ref="E2168:E2169"/>
    <mergeCell ref="F2168:F2169"/>
    <mergeCell ref="G2168:G2169"/>
    <mergeCell ref="A2176:G2176"/>
    <mergeCell ref="A2202:B2202"/>
    <mergeCell ref="C2202:C2203"/>
    <mergeCell ref="D2202:D2203"/>
    <mergeCell ref="E2202:E2203"/>
    <mergeCell ref="F2202:F2203"/>
    <mergeCell ref="G2202:G2203"/>
    <mergeCell ref="A2217:B2217"/>
    <mergeCell ref="C2217:C2218"/>
    <mergeCell ref="D2217:D2218"/>
    <mergeCell ref="E2217:E2218"/>
    <mergeCell ref="F2217:F2218"/>
    <mergeCell ref="G2217:G2218"/>
    <mergeCell ref="A2228:B2228"/>
    <mergeCell ref="C2228:C2229"/>
    <mergeCell ref="D2228:D2229"/>
    <mergeCell ref="E2228:E2229"/>
    <mergeCell ref="F2228:F2229"/>
    <mergeCell ref="G2228:G2229"/>
    <mergeCell ref="A2243:B2243"/>
    <mergeCell ref="C2243:C2244"/>
    <mergeCell ref="D2243:D2244"/>
    <mergeCell ref="E2243:E2244"/>
    <mergeCell ref="F2243:F2244"/>
    <mergeCell ref="G2243:G2244"/>
    <mergeCell ref="A751:G751"/>
    <mergeCell ref="A777:B777"/>
    <mergeCell ref="C777:C778"/>
    <mergeCell ref="D777:D778"/>
    <mergeCell ref="E777:E778"/>
    <mergeCell ref="F777:F778"/>
    <mergeCell ref="G777:G778"/>
    <mergeCell ref="A792:B792"/>
    <mergeCell ref="C792:C793"/>
    <mergeCell ref="D792:D793"/>
    <mergeCell ref="E792:E793"/>
    <mergeCell ref="F792:F793"/>
    <mergeCell ref="G792:G793"/>
    <mergeCell ref="A803:B803"/>
    <mergeCell ref="C803:C804"/>
    <mergeCell ref="D803:D804"/>
    <mergeCell ref="E803:E804"/>
    <mergeCell ref="F803:F804"/>
    <mergeCell ref="G803:G804"/>
    <mergeCell ref="A818:B818"/>
    <mergeCell ref="C818:C819"/>
    <mergeCell ref="D818:D819"/>
    <mergeCell ref="E818:E819"/>
    <mergeCell ref="F818:F819"/>
    <mergeCell ref="G818:G819"/>
    <mergeCell ref="A826:G826"/>
    <mergeCell ref="A852:B852"/>
    <mergeCell ref="C852:C853"/>
    <mergeCell ref="D852:D853"/>
    <mergeCell ref="E852:E853"/>
    <mergeCell ref="F852:F853"/>
    <mergeCell ref="G852:G853"/>
    <mergeCell ref="A867:B867"/>
    <mergeCell ref="C867:C868"/>
    <mergeCell ref="D867:D868"/>
    <mergeCell ref="E867:E868"/>
    <mergeCell ref="F867:F868"/>
    <mergeCell ref="G867:G868"/>
    <mergeCell ref="A878:B878"/>
    <mergeCell ref="C878:C879"/>
    <mergeCell ref="D878:D879"/>
    <mergeCell ref="E878:E879"/>
    <mergeCell ref="F878:F879"/>
    <mergeCell ref="G878:G879"/>
    <mergeCell ref="A893:B893"/>
    <mergeCell ref="C893:C894"/>
    <mergeCell ref="D893:D894"/>
    <mergeCell ref="E893:E894"/>
    <mergeCell ref="F893:F894"/>
    <mergeCell ref="G893:G894"/>
    <mergeCell ref="A901:G901"/>
    <mergeCell ref="A927:B927"/>
    <mergeCell ref="C927:C928"/>
    <mergeCell ref="D927:D928"/>
    <mergeCell ref="E927:E928"/>
    <mergeCell ref="F927:F928"/>
    <mergeCell ref="G927:G928"/>
    <mergeCell ref="A942:B942"/>
    <mergeCell ref="C942:C943"/>
    <mergeCell ref="D942:D943"/>
    <mergeCell ref="E942:E943"/>
    <mergeCell ref="F942:F943"/>
    <mergeCell ref="G942:G943"/>
    <mergeCell ref="A953:B953"/>
    <mergeCell ref="C953:C954"/>
    <mergeCell ref="D953:D954"/>
    <mergeCell ref="E953:E954"/>
    <mergeCell ref="F953:F954"/>
    <mergeCell ref="G953:G954"/>
    <mergeCell ref="A968:B968"/>
    <mergeCell ref="C968:C969"/>
    <mergeCell ref="D968:D969"/>
    <mergeCell ref="E968:E969"/>
    <mergeCell ref="F968:F969"/>
    <mergeCell ref="G968:G969"/>
    <mergeCell ref="A976:G976"/>
    <mergeCell ref="A1002:B1002"/>
    <mergeCell ref="C1002:C1003"/>
    <mergeCell ref="D1002:D1003"/>
    <mergeCell ref="E1002:E1003"/>
    <mergeCell ref="F1002:F1003"/>
    <mergeCell ref="G1002:G1003"/>
    <mergeCell ref="A1017:B1017"/>
    <mergeCell ref="C1017:C1018"/>
    <mergeCell ref="D1017:D1018"/>
    <mergeCell ref="E1017:E1018"/>
    <mergeCell ref="F1017:F1018"/>
    <mergeCell ref="G1017:G1018"/>
    <mergeCell ref="A1028:B1028"/>
    <mergeCell ref="C1028:C1029"/>
    <mergeCell ref="D1028:D1029"/>
    <mergeCell ref="E1028:E1029"/>
    <mergeCell ref="F1028:F1029"/>
    <mergeCell ref="G1028:G1029"/>
    <mergeCell ref="A1043:B1043"/>
    <mergeCell ref="C1043:C1044"/>
    <mergeCell ref="D1043:D1044"/>
    <mergeCell ref="E1043:E1044"/>
    <mergeCell ref="F1043:F1044"/>
    <mergeCell ref="G1043:G1044"/>
    <mergeCell ref="A1051:G1051"/>
    <mergeCell ref="A1077:B1077"/>
    <mergeCell ref="C1077:C1078"/>
    <mergeCell ref="D1077:D1078"/>
    <mergeCell ref="E1077:E1078"/>
    <mergeCell ref="F1077:F1078"/>
    <mergeCell ref="G1077:G1078"/>
    <mergeCell ref="A1092:B1092"/>
    <mergeCell ref="C1092:C1093"/>
    <mergeCell ref="D1092:D1093"/>
    <mergeCell ref="E1092:E1093"/>
    <mergeCell ref="F1092:F1093"/>
    <mergeCell ref="G1092:G1093"/>
    <mergeCell ref="A1103:B1103"/>
    <mergeCell ref="C1103:C1104"/>
    <mergeCell ref="D1103:D1104"/>
    <mergeCell ref="E1103:E1104"/>
    <mergeCell ref="F1103:F1104"/>
    <mergeCell ref="G1103:G1104"/>
    <mergeCell ref="A1118:B1118"/>
    <mergeCell ref="C1118:C1119"/>
    <mergeCell ref="D1118:D1119"/>
    <mergeCell ref="E1118:E1119"/>
    <mergeCell ref="F1118:F1119"/>
    <mergeCell ref="G1118:G1119"/>
    <mergeCell ref="A1126:G1126"/>
    <mergeCell ref="A1152:B1152"/>
    <mergeCell ref="C1152:C1153"/>
    <mergeCell ref="D1152:D1153"/>
    <mergeCell ref="E1152:E1153"/>
    <mergeCell ref="F1152:F1153"/>
    <mergeCell ref="G1152:G1153"/>
    <mergeCell ref="A1167:B1167"/>
    <mergeCell ref="C1167:C1168"/>
    <mergeCell ref="D1167:D1168"/>
    <mergeCell ref="E1167:E1168"/>
    <mergeCell ref="F1167:F1168"/>
    <mergeCell ref="G1167:G1168"/>
    <mergeCell ref="A1178:B1178"/>
    <mergeCell ref="C1178:C1179"/>
    <mergeCell ref="D1178:D1179"/>
    <mergeCell ref="E1178:E1179"/>
    <mergeCell ref="F1178:F1179"/>
    <mergeCell ref="G1178:G1179"/>
    <mergeCell ref="A1193:B1193"/>
    <mergeCell ref="C1193:C1194"/>
    <mergeCell ref="D1193:D1194"/>
    <mergeCell ref="E1193:E1194"/>
    <mergeCell ref="F1193:F1194"/>
    <mergeCell ref="G1193:G1194"/>
    <mergeCell ref="A1201:G1201"/>
    <mergeCell ref="A1227:B1227"/>
    <mergeCell ref="C1227:C1228"/>
    <mergeCell ref="D1227:D1228"/>
    <mergeCell ref="E1227:E1228"/>
    <mergeCell ref="F1227:F1228"/>
    <mergeCell ref="G1227:G1228"/>
    <mergeCell ref="A1242:B1242"/>
    <mergeCell ref="C1242:C1243"/>
    <mergeCell ref="D1242:D1243"/>
    <mergeCell ref="E1242:E1243"/>
    <mergeCell ref="F1242:F1243"/>
    <mergeCell ref="G1242:G1243"/>
    <mergeCell ref="A1253:B1253"/>
    <mergeCell ref="C1253:C1254"/>
    <mergeCell ref="D1253:D1254"/>
    <mergeCell ref="E1253:E1254"/>
    <mergeCell ref="F1253:F1254"/>
    <mergeCell ref="G1253:G1254"/>
    <mergeCell ref="A1268:B1268"/>
    <mergeCell ref="C1268:C1269"/>
    <mergeCell ref="D1268:D1269"/>
    <mergeCell ref="E1268:E1269"/>
    <mergeCell ref="F1268:F1269"/>
    <mergeCell ref="G1268:G1269"/>
    <mergeCell ref="A1276:G1276"/>
    <mergeCell ref="A1302:B1302"/>
    <mergeCell ref="C1302:C1303"/>
    <mergeCell ref="D1302:D1303"/>
    <mergeCell ref="E1302:E1303"/>
    <mergeCell ref="F1302:F1303"/>
    <mergeCell ref="G1302:G1303"/>
    <mergeCell ref="A1317:B1317"/>
    <mergeCell ref="C1317:C1318"/>
    <mergeCell ref="D1317:D1318"/>
    <mergeCell ref="E1317:E1318"/>
    <mergeCell ref="F1317:F1318"/>
    <mergeCell ref="G1317:G1318"/>
    <mergeCell ref="A1328:B1328"/>
    <mergeCell ref="C1328:C1329"/>
    <mergeCell ref="D1328:D1329"/>
    <mergeCell ref="E1328:E1329"/>
    <mergeCell ref="F1328:F1329"/>
    <mergeCell ref="G1328:G1329"/>
    <mergeCell ref="A1343:B1343"/>
    <mergeCell ref="C1343:C1344"/>
    <mergeCell ref="D1343:D1344"/>
    <mergeCell ref="E1343:E1344"/>
    <mergeCell ref="F1343:F1344"/>
    <mergeCell ref="G1343:G1344"/>
    <mergeCell ref="A1351:G1351"/>
    <mergeCell ref="A1377:B1377"/>
    <mergeCell ref="C1377:C1378"/>
    <mergeCell ref="D1377:D1378"/>
    <mergeCell ref="E1377:E1378"/>
    <mergeCell ref="F1377:F1378"/>
    <mergeCell ref="G1377:G1378"/>
    <mergeCell ref="A1392:B1392"/>
    <mergeCell ref="C1392:C1393"/>
    <mergeCell ref="D1392:D1393"/>
    <mergeCell ref="E1392:E1393"/>
    <mergeCell ref="F1392:F1393"/>
    <mergeCell ref="G1392:G1393"/>
    <mergeCell ref="A1403:B1403"/>
    <mergeCell ref="C1403:C1404"/>
    <mergeCell ref="D1403:D1404"/>
    <mergeCell ref="E1403:E1404"/>
    <mergeCell ref="F1403:F1404"/>
    <mergeCell ref="G1403:G1404"/>
    <mergeCell ref="A1418:B1418"/>
    <mergeCell ref="C1418:C1419"/>
    <mergeCell ref="D1418:D1419"/>
    <mergeCell ref="E1418:E1419"/>
    <mergeCell ref="F1418:F1419"/>
    <mergeCell ref="G1418:G1419"/>
    <mergeCell ref="A1426:G1426"/>
    <mergeCell ref="A1452:B1452"/>
    <mergeCell ref="C1452:C1453"/>
    <mergeCell ref="D1452:D1453"/>
    <mergeCell ref="E1452:E1453"/>
    <mergeCell ref="F1452:F1453"/>
    <mergeCell ref="G1452:G1453"/>
    <mergeCell ref="A1467:B1467"/>
    <mergeCell ref="C1467:C1468"/>
    <mergeCell ref="D1467:D1468"/>
    <mergeCell ref="E1467:E1468"/>
    <mergeCell ref="F1467:F1468"/>
    <mergeCell ref="G1467:G1468"/>
    <mergeCell ref="A1478:B1478"/>
    <mergeCell ref="C1478:C1479"/>
    <mergeCell ref="D1478:D1479"/>
    <mergeCell ref="E1478:E1479"/>
    <mergeCell ref="F1478:F1479"/>
    <mergeCell ref="G1478:G1479"/>
    <mergeCell ref="A1493:B1493"/>
    <mergeCell ref="C1493:C1494"/>
    <mergeCell ref="D1493:D1494"/>
    <mergeCell ref="E1493:E1494"/>
    <mergeCell ref="F1493:F1494"/>
    <mergeCell ref="G1493:G1494"/>
    <mergeCell ref="A1:G1"/>
    <mergeCell ref="A27:B27"/>
    <mergeCell ref="C27:C28"/>
    <mergeCell ref="D27:D28"/>
    <mergeCell ref="E27:E28"/>
    <mergeCell ref="F27:F28"/>
    <mergeCell ref="G27:G28"/>
    <mergeCell ref="A42:B42"/>
    <mergeCell ref="C42:C43"/>
    <mergeCell ref="D42:D43"/>
    <mergeCell ref="E42:E43"/>
    <mergeCell ref="F42:F43"/>
    <mergeCell ref="G42:G43"/>
    <mergeCell ref="A53:B53"/>
    <mergeCell ref="C53:C54"/>
    <mergeCell ref="D53:D54"/>
    <mergeCell ref="E53:E54"/>
    <mergeCell ref="F53:F54"/>
    <mergeCell ref="G53:G54"/>
    <mergeCell ref="A68:B68"/>
    <mergeCell ref="C68:C69"/>
    <mergeCell ref="D68:D69"/>
    <mergeCell ref="E68:E69"/>
    <mergeCell ref="F68:F69"/>
    <mergeCell ref="G68:G69"/>
    <mergeCell ref="A76:G76"/>
    <mergeCell ref="A102:B102"/>
    <mergeCell ref="C102:C103"/>
    <mergeCell ref="D102:D103"/>
    <mergeCell ref="E102:E103"/>
    <mergeCell ref="F102:F103"/>
    <mergeCell ref="G102:G103"/>
    <mergeCell ref="A117:B117"/>
    <mergeCell ref="C117:C118"/>
    <mergeCell ref="D117:D118"/>
    <mergeCell ref="E117:E118"/>
    <mergeCell ref="F117:F118"/>
    <mergeCell ref="G117:G118"/>
    <mergeCell ref="A128:B128"/>
    <mergeCell ref="C128:C129"/>
    <mergeCell ref="D128:D129"/>
    <mergeCell ref="E128:E129"/>
    <mergeCell ref="F128:F129"/>
    <mergeCell ref="G128:G129"/>
    <mergeCell ref="A143:B143"/>
    <mergeCell ref="C143:C144"/>
    <mergeCell ref="D143:D144"/>
    <mergeCell ref="E143:E144"/>
    <mergeCell ref="F143:F144"/>
    <mergeCell ref="G143:G144"/>
    <mergeCell ref="A151:G151"/>
    <mergeCell ref="A177:B177"/>
    <mergeCell ref="C177:C178"/>
    <mergeCell ref="D177:D178"/>
    <mergeCell ref="E177:E178"/>
    <mergeCell ref="F177:F178"/>
    <mergeCell ref="G177:G178"/>
    <mergeCell ref="A192:B192"/>
    <mergeCell ref="C192:C193"/>
    <mergeCell ref="D192:D193"/>
    <mergeCell ref="E192:E193"/>
    <mergeCell ref="F192:F193"/>
    <mergeCell ref="G192:G193"/>
    <mergeCell ref="A203:B203"/>
    <mergeCell ref="C203:C204"/>
    <mergeCell ref="D203:D204"/>
    <mergeCell ref="E203:E204"/>
    <mergeCell ref="F203:F204"/>
    <mergeCell ref="G203:G204"/>
    <mergeCell ref="A218:B218"/>
    <mergeCell ref="C218:C219"/>
    <mergeCell ref="D218:D219"/>
    <mergeCell ref="E218:E219"/>
    <mergeCell ref="F218:F219"/>
    <mergeCell ref="G218:G219"/>
    <mergeCell ref="A226:G226"/>
    <mergeCell ref="A252:B252"/>
    <mergeCell ref="C252:C253"/>
    <mergeCell ref="D252:D253"/>
    <mergeCell ref="E252:E253"/>
    <mergeCell ref="F252:F253"/>
    <mergeCell ref="G252:G253"/>
    <mergeCell ref="A267:B267"/>
    <mergeCell ref="C267:C268"/>
    <mergeCell ref="D267:D268"/>
    <mergeCell ref="E267:E268"/>
    <mergeCell ref="F267:F268"/>
    <mergeCell ref="G267:G268"/>
    <mergeCell ref="A278:B278"/>
    <mergeCell ref="C278:C279"/>
    <mergeCell ref="D278:D279"/>
    <mergeCell ref="E278:E279"/>
    <mergeCell ref="F278:F279"/>
    <mergeCell ref="G278:G279"/>
    <mergeCell ref="A293:B293"/>
    <mergeCell ref="C293:C294"/>
    <mergeCell ref="D293:D294"/>
    <mergeCell ref="E293:E294"/>
    <mergeCell ref="F293:F294"/>
    <mergeCell ref="G293:G294"/>
    <mergeCell ref="A301:G301"/>
    <mergeCell ref="A327:B327"/>
    <mergeCell ref="C327:C328"/>
    <mergeCell ref="D327:D328"/>
    <mergeCell ref="E327:E328"/>
    <mergeCell ref="F327:F328"/>
    <mergeCell ref="G327:G328"/>
    <mergeCell ref="A342:B342"/>
    <mergeCell ref="C342:C343"/>
    <mergeCell ref="D342:D343"/>
    <mergeCell ref="E342:E343"/>
    <mergeCell ref="F342:F343"/>
    <mergeCell ref="G342:G343"/>
    <mergeCell ref="A353:B353"/>
    <mergeCell ref="C353:C354"/>
    <mergeCell ref="D353:D354"/>
    <mergeCell ref="E353:E354"/>
    <mergeCell ref="F353:F354"/>
    <mergeCell ref="G353:G354"/>
    <mergeCell ref="A368:B368"/>
    <mergeCell ref="C368:C369"/>
    <mergeCell ref="D368:D369"/>
    <mergeCell ref="E368:E369"/>
    <mergeCell ref="F368:F369"/>
    <mergeCell ref="G368:G369"/>
    <mergeCell ref="A376:G376"/>
    <mergeCell ref="A402:B402"/>
    <mergeCell ref="C402:C403"/>
    <mergeCell ref="D402:D403"/>
    <mergeCell ref="E402:E403"/>
    <mergeCell ref="F402:F403"/>
    <mergeCell ref="G402:G403"/>
    <mergeCell ref="A417:B417"/>
    <mergeCell ref="C417:C418"/>
    <mergeCell ref="D417:D418"/>
    <mergeCell ref="E417:E418"/>
    <mergeCell ref="F417:F418"/>
    <mergeCell ref="G417:G418"/>
    <mergeCell ref="A428:B428"/>
    <mergeCell ref="C428:C429"/>
    <mergeCell ref="D428:D429"/>
    <mergeCell ref="E428:E429"/>
    <mergeCell ref="F428:F429"/>
    <mergeCell ref="G428:G429"/>
    <mergeCell ref="A443:B443"/>
    <mergeCell ref="C443:C444"/>
    <mergeCell ref="D443:D444"/>
    <mergeCell ref="E443:E444"/>
    <mergeCell ref="F443:F444"/>
    <mergeCell ref="G443:G444"/>
    <mergeCell ref="A451:G451"/>
    <mergeCell ref="A477:B477"/>
    <mergeCell ref="C477:C478"/>
    <mergeCell ref="D477:D478"/>
    <mergeCell ref="E477:E478"/>
    <mergeCell ref="F477:F478"/>
    <mergeCell ref="G477:G478"/>
    <mergeCell ref="A492:B492"/>
    <mergeCell ref="C492:C493"/>
    <mergeCell ref="D492:D493"/>
    <mergeCell ref="E492:E493"/>
    <mergeCell ref="F492:F493"/>
    <mergeCell ref="G492:G493"/>
    <mergeCell ref="A503:B503"/>
    <mergeCell ref="C503:C504"/>
    <mergeCell ref="D503:D504"/>
    <mergeCell ref="E503:E504"/>
    <mergeCell ref="F503:F504"/>
    <mergeCell ref="G503:G504"/>
    <mergeCell ref="A518:B518"/>
    <mergeCell ref="C518:C519"/>
    <mergeCell ref="D518:D519"/>
    <mergeCell ref="E518:E519"/>
    <mergeCell ref="F518:F519"/>
    <mergeCell ref="G518:G519"/>
    <mergeCell ref="A526:G526"/>
    <mergeCell ref="A552:B552"/>
    <mergeCell ref="C552:C553"/>
    <mergeCell ref="D552:D553"/>
    <mergeCell ref="E552:E553"/>
    <mergeCell ref="F552:F553"/>
    <mergeCell ref="G552:G553"/>
    <mergeCell ref="A567:B567"/>
    <mergeCell ref="C567:C568"/>
    <mergeCell ref="D567:D568"/>
    <mergeCell ref="E567:E568"/>
    <mergeCell ref="F567:F568"/>
    <mergeCell ref="G567:G568"/>
    <mergeCell ref="A578:B578"/>
    <mergeCell ref="C578:C579"/>
    <mergeCell ref="D578:D579"/>
    <mergeCell ref="E578:E579"/>
    <mergeCell ref="F578:F579"/>
    <mergeCell ref="G578:G579"/>
    <mergeCell ref="A593:B593"/>
    <mergeCell ref="C593:C594"/>
    <mergeCell ref="D593:D594"/>
    <mergeCell ref="E593:E594"/>
    <mergeCell ref="F593:F594"/>
    <mergeCell ref="G593:G594"/>
    <mergeCell ref="A601:G601"/>
    <mergeCell ref="A627:B627"/>
    <mergeCell ref="C627:C628"/>
    <mergeCell ref="D627:D628"/>
    <mergeCell ref="E627:E628"/>
    <mergeCell ref="F627:F628"/>
    <mergeCell ref="G627:G628"/>
    <mergeCell ref="A642:B642"/>
    <mergeCell ref="C642:C643"/>
    <mergeCell ref="D642:D643"/>
    <mergeCell ref="E642:E643"/>
    <mergeCell ref="F642:F643"/>
    <mergeCell ref="G642:G643"/>
    <mergeCell ref="A653:B653"/>
    <mergeCell ref="C653:C654"/>
    <mergeCell ref="D653:D654"/>
    <mergeCell ref="E653:E654"/>
    <mergeCell ref="F653:F654"/>
    <mergeCell ref="G653:G654"/>
    <mergeCell ref="A668:B668"/>
    <mergeCell ref="C668:C669"/>
    <mergeCell ref="D668:D669"/>
    <mergeCell ref="E668:E669"/>
    <mergeCell ref="F668:F669"/>
    <mergeCell ref="G668:G669"/>
    <mergeCell ref="A676:G676"/>
    <mergeCell ref="A702:B702"/>
    <mergeCell ref="C702:C703"/>
    <mergeCell ref="D702:D703"/>
    <mergeCell ref="E702:E703"/>
    <mergeCell ref="F702:F703"/>
    <mergeCell ref="G702:G703"/>
    <mergeCell ref="A717:B717"/>
    <mergeCell ref="C717:C718"/>
    <mergeCell ref="D717:D718"/>
    <mergeCell ref="E717:E718"/>
    <mergeCell ref="F717:F718"/>
    <mergeCell ref="G717:G718"/>
    <mergeCell ref="A728:B728"/>
    <mergeCell ref="C728:C729"/>
    <mergeCell ref="D728:D729"/>
    <mergeCell ref="E728:E729"/>
    <mergeCell ref="F728:F729"/>
    <mergeCell ref="G728:G729"/>
    <mergeCell ref="A743:B743"/>
    <mergeCell ref="C743:C744"/>
    <mergeCell ref="D743:D744"/>
    <mergeCell ref="E743:E744"/>
    <mergeCell ref="F743:F744"/>
    <mergeCell ref="G743:G744"/>
    <mergeCell ref="A5026:G5026"/>
    <mergeCell ref="A5052:B5052"/>
    <mergeCell ref="C5052:C5053"/>
    <mergeCell ref="D5052:D5053"/>
    <mergeCell ref="E5052:E5053"/>
    <mergeCell ref="F5052:F5053"/>
    <mergeCell ref="G5052:G5053"/>
    <mergeCell ref="A5067:B5067"/>
    <mergeCell ref="C5067:C5068"/>
    <mergeCell ref="D5067:D5068"/>
    <mergeCell ref="E5067:E5068"/>
    <mergeCell ref="F5067:F5068"/>
    <mergeCell ref="G5067:G5068"/>
    <mergeCell ref="A5078:B5078"/>
    <mergeCell ref="C5078:C5079"/>
    <mergeCell ref="D5078:D5079"/>
    <mergeCell ref="E5078:E5079"/>
    <mergeCell ref="F5078:F5079"/>
    <mergeCell ref="G5078:G5079"/>
    <mergeCell ref="A5101:G5101"/>
    <mergeCell ref="A5127:B5127"/>
    <mergeCell ref="C5127:C5128"/>
    <mergeCell ref="D5127:D5128"/>
    <mergeCell ref="E5127:E5128"/>
    <mergeCell ref="F5127:F5128"/>
    <mergeCell ref="G5127:G5128"/>
    <mergeCell ref="A5142:B5142"/>
    <mergeCell ref="C5142:C5143"/>
    <mergeCell ref="D5142:D5143"/>
    <mergeCell ref="E5142:E5143"/>
    <mergeCell ref="F5142:F5143"/>
    <mergeCell ref="G5142:G5143"/>
    <mergeCell ref="A5153:B5153"/>
    <mergeCell ref="C5153:C5154"/>
    <mergeCell ref="D5153:D5154"/>
    <mergeCell ref="E5153:E5154"/>
    <mergeCell ref="F5153:F5154"/>
    <mergeCell ref="G5153:G5154"/>
    <mergeCell ref="A5168:B5168"/>
    <mergeCell ref="C5168:C5169"/>
    <mergeCell ref="D5168:D5169"/>
    <mergeCell ref="E5168:E5169"/>
    <mergeCell ref="F5168:F5169"/>
    <mergeCell ref="G5168:G5169"/>
    <mergeCell ref="A5176:G5176"/>
    <mergeCell ref="A5202:B5202"/>
    <mergeCell ref="C5202:C5203"/>
    <mergeCell ref="D5202:D5203"/>
    <mergeCell ref="E5202:E5203"/>
    <mergeCell ref="F5202:F5203"/>
    <mergeCell ref="G5202:G5203"/>
    <mergeCell ref="A5217:B5217"/>
    <mergeCell ref="C5217:C5218"/>
    <mergeCell ref="D5217:D5218"/>
    <mergeCell ref="E5217:E5218"/>
    <mergeCell ref="F5217:F5218"/>
    <mergeCell ref="G5217:G5218"/>
    <mergeCell ref="A5228:B5228"/>
    <mergeCell ref="C5228:C5229"/>
    <mergeCell ref="D5228:D5229"/>
    <mergeCell ref="E5228:E5229"/>
    <mergeCell ref="F5228:F5229"/>
    <mergeCell ref="G5228:G5229"/>
    <mergeCell ref="A5243:B5243"/>
    <mergeCell ref="C5243:C5244"/>
    <mergeCell ref="D5243:D5244"/>
    <mergeCell ref="E5243:E5244"/>
    <mergeCell ref="F5243:F5244"/>
    <mergeCell ref="G5243:G5244"/>
    <mergeCell ref="A5251:G5251"/>
    <mergeCell ref="A5277:B5277"/>
    <mergeCell ref="C5277:C5278"/>
    <mergeCell ref="D5277:D5278"/>
    <mergeCell ref="E5277:E5278"/>
    <mergeCell ref="F5277:F5278"/>
    <mergeCell ref="G5277:G5278"/>
    <mergeCell ref="A5292:B5292"/>
    <mergeCell ref="C5292:C5293"/>
    <mergeCell ref="D5292:D5293"/>
    <mergeCell ref="E5292:E5293"/>
    <mergeCell ref="F5292:F5293"/>
    <mergeCell ref="G5292:G5293"/>
    <mergeCell ref="A5303:B5303"/>
    <mergeCell ref="C5303:C5304"/>
    <mergeCell ref="D5303:D5304"/>
    <mergeCell ref="E5303:E5304"/>
    <mergeCell ref="F5303:F5304"/>
    <mergeCell ref="G5303:G5304"/>
    <mergeCell ref="A5318:B5318"/>
    <mergeCell ref="C5318:C5319"/>
    <mergeCell ref="D5318:D5319"/>
    <mergeCell ref="E5318:E5319"/>
    <mergeCell ref="F5318:F5319"/>
    <mergeCell ref="G5318:G5319"/>
    <mergeCell ref="A5326:G5326"/>
    <mergeCell ref="A5352:B5352"/>
    <mergeCell ref="C5352:C5353"/>
    <mergeCell ref="D5352:D5353"/>
    <mergeCell ref="E5352:E5353"/>
    <mergeCell ref="F5352:F5353"/>
    <mergeCell ref="G5352:G5353"/>
    <mergeCell ref="A5367:B5367"/>
    <mergeCell ref="C5367:C5368"/>
    <mergeCell ref="D5367:D5368"/>
    <mergeCell ref="E5367:E5368"/>
    <mergeCell ref="F5367:F5368"/>
    <mergeCell ref="G5367:G5368"/>
    <mergeCell ref="A5378:B5378"/>
    <mergeCell ref="C5378:C5379"/>
    <mergeCell ref="D5378:D5379"/>
    <mergeCell ref="E5378:E5379"/>
    <mergeCell ref="F5378:F5379"/>
    <mergeCell ref="G5378:G5379"/>
    <mergeCell ref="A5393:B5393"/>
    <mergeCell ref="C5393:C5394"/>
    <mergeCell ref="D5393:D5394"/>
    <mergeCell ref="E5393:E5394"/>
    <mergeCell ref="F5393:F5394"/>
    <mergeCell ref="G5393:G5394"/>
    <mergeCell ref="A5401:G5401"/>
    <mergeCell ref="A5427:B5427"/>
    <mergeCell ref="C5427:C5428"/>
    <mergeCell ref="D5427:D5428"/>
    <mergeCell ref="E5427:E5428"/>
    <mergeCell ref="F5427:F5428"/>
    <mergeCell ref="G5427:G5428"/>
    <mergeCell ref="A5442:B5442"/>
    <mergeCell ref="C5442:C5443"/>
    <mergeCell ref="D5442:D5443"/>
    <mergeCell ref="E5442:E5443"/>
    <mergeCell ref="F5442:F5443"/>
    <mergeCell ref="G5442:G5443"/>
    <mergeCell ref="A5453:B5453"/>
    <mergeCell ref="C5453:C5454"/>
    <mergeCell ref="D5453:D5454"/>
    <mergeCell ref="E5453:E5454"/>
    <mergeCell ref="F5453:F5454"/>
    <mergeCell ref="G5453:G5454"/>
    <mergeCell ref="A5468:B5468"/>
    <mergeCell ref="C5468:C5469"/>
    <mergeCell ref="D5468:D5469"/>
    <mergeCell ref="E5468:E5469"/>
    <mergeCell ref="F5468:F5469"/>
    <mergeCell ref="G5468:G5469"/>
    <mergeCell ref="A5476:G5476"/>
    <mergeCell ref="A5502:B5502"/>
    <mergeCell ref="C5502:C5503"/>
    <mergeCell ref="D5502:D5503"/>
    <mergeCell ref="E5502:E5503"/>
    <mergeCell ref="F5502:F5503"/>
    <mergeCell ref="G5502:G5503"/>
    <mergeCell ref="A5517:B5517"/>
    <mergeCell ref="C5517:C5518"/>
    <mergeCell ref="D5517:D5518"/>
    <mergeCell ref="E5517:E5518"/>
    <mergeCell ref="F5517:F5518"/>
    <mergeCell ref="G5517:G5518"/>
    <mergeCell ref="A5528:B5528"/>
    <mergeCell ref="C5528:C5529"/>
    <mergeCell ref="D5528:D5529"/>
    <mergeCell ref="E5528:E5529"/>
    <mergeCell ref="F5528:F5529"/>
    <mergeCell ref="G5528:G5529"/>
    <mergeCell ref="A5543:B5543"/>
    <mergeCell ref="C5543:C5544"/>
    <mergeCell ref="D5543:D5544"/>
    <mergeCell ref="E5543:E5544"/>
    <mergeCell ref="F5543:F5544"/>
    <mergeCell ref="G5543:G5544"/>
    <mergeCell ref="A5551:G5551"/>
    <mergeCell ref="A5577:B5577"/>
    <mergeCell ref="C5577:C5578"/>
    <mergeCell ref="D5577:D5578"/>
    <mergeCell ref="E5577:E5578"/>
    <mergeCell ref="F5577:F5578"/>
    <mergeCell ref="G5577:G5578"/>
    <mergeCell ref="A5592:B5592"/>
    <mergeCell ref="C5592:C5593"/>
    <mergeCell ref="D5592:D5593"/>
    <mergeCell ref="E5592:E5593"/>
    <mergeCell ref="F5592:F5593"/>
    <mergeCell ref="G5592:G5593"/>
    <mergeCell ref="A5603:B5603"/>
    <mergeCell ref="C5603:C5604"/>
    <mergeCell ref="D5603:D5604"/>
    <mergeCell ref="E5603:E5604"/>
    <mergeCell ref="F5603:F5604"/>
    <mergeCell ref="G5603:G5604"/>
    <mergeCell ref="A5618:B5618"/>
    <mergeCell ref="C5618:C5619"/>
    <mergeCell ref="D5618:D5619"/>
    <mergeCell ref="E5618:E5619"/>
    <mergeCell ref="F5618:F5619"/>
    <mergeCell ref="G5618:G5619"/>
    <mergeCell ref="A5626:G5626"/>
    <mergeCell ref="A5652:B5652"/>
    <mergeCell ref="C5652:C5653"/>
    <mergeCell ref="D5652:D5653"/>
    <mergeCell ref="E5652:E5653"/>
    <mergeCell ref="F5652:F5653"/>
    <mergeCell ref="G5652:G5653"/>
    <mergeCell ref="A5667:B5667"/>
    <mergeCell ref="C5667:C5668"/>
    <mergeCell ref="D5667:D5668"/>
    <mergeCell ref="E5667:E5668"/>
    <mergeCell ref="F5667:F5668"/>
    <mergeCell ref="G5667:G5668"/>
    <mergeCell ref="A5678:B5678"/>
    <mergeCell ref="C5678:C5679"/>
    <mergeCell ref="D5678:D5679"/>
    <mergeCell ref="E5678:E5679"/>
    <mergeCell ref="F5678:F5679"/>
    <mergeCell ref="G5678:G5679"/>
    <mergeCell ref="A5693:B5693"/>
    <mergeCell ref="C5693:C5694"/>
    <mergeCell ref="D5693:D5694"/>
    <mergeCell ref="E5693:E5694"/>
    <mergeCell ref="F5693:F5694"/>
    <mergeCell ref="G5693:G5694"/>
    <mergeCell ref="A5701:G5701"/>
    <mergeCell ref="A5727:B5727"/>
    <mergeCell ref="C5727:C5728"/>
    <mergeCell ref="D5727:D5728"/>
    <mergeCell ref="E5727:E5728"/>
    <mergeCell ref="F5727:F5728"/>
    <mergeCell ref="G5727:G5728"/>
    <mergeCell ref="A5742:B5742"/>
    <mergeCell ref="C5742:C5743"/>
    <mergeCell ref="D5742:D5743"/>
    <mergeCell ref="E5742:E5743"/>
    <mergeCell ref="F5742:F5743"/>
    <mergeCell ref="G5742:G5743"/>
    <mergeCell ref="A5753:B5753"/>
    <mergeCell ref="C5753:C5754"/>
    <mergeCell ref="D5753:D5754"/>
    <mergeCell ref="E5753:E5754"/>
    <mergeCell ref="F5753:F5754"/>
    <mergeCell ref="G5753:G5754"/>
    <mergeCell ref="A5768:B5768"/>
    <mergeCell ref="C5768:C5769"/>
    <mergeCell ref="D5768:D5769"/>
    <mergeCell ref="E5768:E5769"/>
    <mergeCell ref="F5768:F5769"/>
    <mergeCell ref="G5768:G5769"/>
    <mergeCell ref="A5776:G5776"/>
    <mergeCell ref="A5802:B5802"/>
    <mergeCell ref="C5802:C5803"/>
    <mergeCell ref="D5802:D5803"/>
    <mergeCell ref="E5802:E5803"/>
    <mergeCell ref="F5802:F5803"/>
    <mergeCell ref="G5802:G5803"/>
    <mergeCell ref="A5817:B5817"/>
    <mergeCell ref="C5817:C5818"/>
    <mergeCell ref="D5817:D5818"/>
    <mergeCell ref="E5817:E5818"/>
    <mergeCell ref="F5817:F5818"/>
    <mergeCell ref="G5817:G5818"/>
    <mergeCell ref="A5828:B5828"/>
    <mergeCell ref="C5828:C5829"/>
    <mergeCell ref="D5828:D5829"/>
    <mergeCell ref="E5828:E5829"/>
    <mergeCell ref="F5828:F5829"/>
    <mergeCell ref="G5828:G5829"/>
    <mergeCell ref="A5843:B5843"/>
    <mergeCell ref="C5843:C5844"/>
    <mergeCell ref="D5843:D5844"/>
    <mergeCell ref="E5843:E5844"/>
    <mergeCell ref="F5843:F5844"/>
    <mergeCell ref="G5843:G5844"/>
    <mergeCell ref="A5851:G5851"/>
    <mergeCell ref="A5877:B5877"/>
    <mergeCell ref="C5877:C5878"/>
    <mergeCell ref="D5877:D5878"/>
    <mergeCell ref="E5877:E5878"/>
    <mergeCell ref="F5877:F5878"/>
    <mergeCell ref="G5877:G5878"/>
    <mergeCell ref="A5892:B5892"/>
    <mergeCell ref="C5892:C5893"/>
    <mergeCell ref="D5892:D5893"/>
    <mergeCell ref="E5892:E5893"/>
    <mergeCell ref="F5892:F5893"/>
    <mergeCell ref="G5892:G5893"/>
    <mergeCell ref="A5903:B5903"/>
    <mergeCell ref="C5903:C5904"/>
    <mergeCell ref="D5903:D5904"/>
    <mergeCell ref="E5903:E5904"/>
    <mergeCell ref="F5903:F5904"/>
    <mergeCell ref="G5903:G5904"/>
    <mergeCell ref="A5918:B5918"/>
    <mergeCell ref="C5918:C5919"/>
    <mergeCell ref="D5918:D5919"/>
    <mergeCell ref="E5918:E5919"/>
    <mergeCell ref="F5918:F5919"/>
    <mergeCell ref="G5918:G5919"/>
    <mergeCell ref="A5926:G5926"/>
    <mergeCell ref="A5952:B5952"/>
    <mergeCell ref="C5952:C5953"/>
    <mergeCell ref="D5952:D5953"/>
    <mergeCell ref="E5952:E5953"/>
    <mergeCell ref="F5952:F5953"/>
    <mergeCell ref="G5952:G5953"/>
    <mergeCell ref="A5967:B5967"/>
    <mergeCell ref="C5967:C5968"/>
    <mergeCell ref="D5967:D5968"/>
    <mergeCell ref="E5967:E5968"/>
    <mergeCell ref="F5967:F5968"/>
    <mergeCell ref="G5967:G5968"/>
    <mergeCell ref="A5978:B5978"/>
    <mergeCell ref="C5978:C5979"/>
    <mergeCell ref="D5978:D5979"/>
    <mergeCell ref="E5978:E5979"/>
    <mergeCell ref="F5978:F5979"/>
    <mergeCell ref="G5978:G5979"/>
    <mergeCell ref="A5993:B5993"/>
    <mergeCell ref="C5993:C5994"/>
    <mergeCell ref="D5993:D5994"/>
    <mergeCell ref="E5993:E5994"/>
    <mergeCell ref="F5993:F5994"/>
    <mergeCell ref="G5993:G5994"/>
    <mergeCell ref="A6001:G6001"/>
    <mergeCell ref="A6027:B6027"/>
    <mergeCell ref="C6027:C6028"/>
    <mergeCell ref="D6027:D6028"/>
    <mergeCell ref="E6027:E6028"/>
    <mergeCell ref="F6027:F6028"/>
    <mergeCell ref="G6027:G6028"/>
    <mergeCell ref="A6042:B6042"/>
    <mergeCell ref="C6042:C6043"/>
    <mergeCell ref="D6042:D6043"/>
    <mergeCell ref="E6042:E6043"/>
    <mergeCell ref="F6042:F6043"/>
    <mergeCell ref="G6042:G6043"/>
    <mergeCell ref="A6053:B6053"/>
    <mergeCell ref="C6053:C6054"/>
    <mergeCell ref="D6053:D6054"/>
    <mergeCell ref="E6053:E6054"/>
    <mergeCell ref="F6053:F6054"/>
    <mergeCell ref="G6053:G6054"/>
    <mergeCell ref="A6068:B6068"/>
    <mergeCell ref="C6068:C6069"/>
    <mergeCell ref="D6068:D6069"/>
    <mergeCell ref="E6068:E6069"/>
    <mergeCell ref="F6068:F6069"/>
    <mergeCell ref="G6068:G6069"/>
    <mergeCell ref="A6076:G6076"/>
    <mergeCell ref="A6102:B6102"/>
    <mergeCell ref="C6102:C6103"/>
    <mergeCell ref="D6102:D6103"/>
    <mergeCell ref="E6102:E6103"/>
    <mergeCell ref="F6102:F6103"/>
    <mergeCell ref="G6102:G6103"/>
    <mergeCell ref="A6117:B6117"/>
    <mergeCell ref="C6117:C6118"/>
    <mergeCell ref="D6117:D6118"/>
    <mergeCell ref="E6117:E6118"/>
    <mergeCell ref="F6117:F6118"/>
    <mergeCell ref="G6117:G6118"/>
    <mergeCell ref="A6128:B6128"/>
    <mergeCell ref="C6128:C6129"/>
    <mergeCell ref="D6128:D6129"/>
    <mergeCell ref="E6128:E6129"/>
    <mergeCell ref="F6128:F6129"/>
    <mergeCell ref="G6128:G6129"/>
    <mergeCell ref="A6143:B6143"/>
    <mergeCell ref="C6143:C6144"/>
    <mergeCell ref="D6143:D6144"/>
    <mergeCell ref="E6143:E6144"/>
    <mergeCell ref="F6143:F6144"/>
    <mergeCell ref="G6143:G6144"/>
    <mergeCell ref="A6151:G6151"/>
    <mergeCell ref="A6177:B6177"/>
    <mergeCell ref="C6177:C6178"/>
    <mergeCell ref="D6177:D6178"/>
    <mergeCell ref="E6177:E6178"/>
    <mergeCell ref="F6177:F6178"/>
    <mergeCell ref="G6177:G6178"/>
    <mergeCell ref="A6192:B6192"/>
    <mergeCell ref="C6192:C6193"/>
    <mergeCell ref="D6192:D6193"/>
    <mergeCell ref="E6192:E6193"/>
    <mergeCell ref="F6192:F6193"/>
    <mergeCell ref="G6192:G6193"/>
    <mergeCell ref="A6203:B6203"/>
    <mergeCell ref="C6203:C6204"/>
    <mergeCell ref="D6203:D6204"/>
    <mergeCell ref="E6203:E6204"/>
    <mergeCell ref="F6203:F6204"/>
    <mergeCell ref="G6203:G6204"/>
    <mergeCell ref="A6218:B6218"/>
    <mergeCell ref="C6218:C6219"/>
    <mergeCell ref="D6218:D6219"/>
    <mergeCell ref="E6218:E6219"/>
    <mergeCell ref="F6218:F6219"/>
    <mergeCell ref="G6218:G6219"/>
    <mergeCell ref="A6226:G6226"/>
    <mergeCell ref="A6252:B6252"/>
    <mergeCell ref="C6252:C6253"/>
    <mergeCell ref="D6252:D6253"/>
    <mergeCell ref="E6252:E6253"/>
    <mergeCell ref="F6252:F6253"/>
    <mergeCell ref="G6252:G6253"/>
    <mergeCell ref="A6267:B6267"/>
    <mergeCell ref="C6267:C6268"/>
    <mergeCell ref="D6267:D6268"/>
    <mergeCell ref="E6267:E6268"/>
    <mergeCell ref="F6267:F6268"/>
    <mergeCell ref="G6267:G6268"/>
    <mergeCell ref="A6278:B6278"/>
    <mergeCell ref="C6278:C6279"/>
    <mergeCell ref="D6278:D6279"/>
    <mergeCell ref="E6278:E6279"/>
    <mergeCell ref="F6278:F6279"/>
    <mergeCell ref="G6278:G6279"/>
    <mergeCell ref="A6293:B6293"/>
    <mergeCell ref="C6293:C6294"/>
    <mergeCell ref="D6293:D6294"/>
    <mergeCell ref="E6293:E6294"/>
    <mergeCell ref="F6293:F6294"/>
    <mergeCell ref="G6293:G6294"/>
    <mergeCell ref="A6301:G6301"/>
    <mergeCell ref="A6327:B6327"/>
    <mergeCell ref="C6327:C6328"/>
    <mergeCell ref="D6327:D6328"/>
    <mergeCell ref="E6327:E6328"/>
    <mergeCell ref="F6327:F6328"/>
    <mergeCell ref="G6327:G6328"/>
    <mergeCell ref="A6342:B6342"/>
    <mergeCell ref="C6342:C6343"/>
    <mergeCell ref="D6342:D6343"/>
    <mergeCell ref="E6342:E6343"/>
    <mergeCell ref="F6342:F6343"/>
    <mergeCell ref="G6342:G6343"/>
    <mergeCell ref="A6353:B6353"/>
    <mergeCell ref="C6353:C6354"/>
    <mergeCell ref="D6353:D6354"/>
    <mergeCell ref="E6353:E6354"/>
    <mergeCell ref="F6353:F6354"/>
    <mergeCell ref="G6353:G6354"/>
    <mergeCell ref="A6368:B6368"/>
    <mergeCell ref="C6368:C6369"/>
    <mergeCell ref="D6368:D6369"/>
    <mergeCell ref="E6368:E6369"/>
    <mergeCell ref="F6368:F6369"/>
    <mergeCell ref="G6368:G6369"/>
    <mergeCell ref="A6376:G6376"/>
    <mergeCell ref="A6402:B6402"/>
    <mergeCell ref="C6402:C6403"/>
    <mergeCell ref="D6402:D6403"/>
    <mergeCell ref="E6402:E6403"/>
    <mergeCell ref="F6402:F6403"/>
    <mergeCell ref="G6402:G6403"/>
    <mergeCell ref="A6417:B6417"/>
    <mergeCell ref="C6417:C6418"/>
    <mergeCell ref="D6417:D6418"/>
    <mergeCell ref="E6417:E6418"/>
    <mergeCell ref="F6417:F6418"/>
    <mergeCell ref="G6417:G6418"/>
    <mergeCell ref="A6428:B6428"/>
    <mergeCell ref="C6428:C6429"/>
    <mergeCell ref="D6428:D6429"/>
    <mergeCell ref="E6428:E6429"/>
    <mergeCell ref="F6428:F6429"/>
    <mergeCell ref="G6428:G6429"/>
    <mergeCell ref="A6443:B6443"/>
    <mergeCell ref="C6443:C6444"/>
    <mergeCell ref="D6443:D6444"/>
    <mergeCell ref="E6443:E6444"/>
    <mergeCell ref="F6443:F6444"/>
    <mergeCell ref="G6443:G6444"/>
    <mergeCell ref="A6451:G6451"/>
    <mergeCell ref="A6477:B6477"/>
    <mergeCell ref="C6477:C6478"/>
    <mergeCell ref="D6477:D6478"/>
    <mergeCell ref="E6477:E6478"/>
    <mergeCell ref="F6477:F6478"/>
    <mergeCell ref="G6477:G6478"/>
    <mergeCell ref="A6492:B6492"/>
    <mergeCell ref="C6492:C6493"/>
    <mergeCell ref="D6492:D6493"/>
    <mergeCell ref="E6492:E6493"/>
    <mergeCell ref="F6492:F6493"/>
    <mergeCell ref="G6492:G6493"/>
    <mergeCell ref="A6503:B6503"/>
    <mergeCell ref="C6503:C6504"/>
    <mergeCell ref="D6503:D6504"/>
    <mergeCell ref="E6503:E6504"/>
    <mergeCell ref="F6503:F6504"/>
    <mergeCell ref="G6503:G6504"/>
    <mergeCell ref="A6518:B6518"/>
    <mergeCell ref="C6518:C6519"/>
    <mergeCell ref="D6518:D6519"/>
    <mergeCell ref="E6518:E6519"/>
    <mergeCell ref="F6518:F6519"/>
    <mergeCell ref="G6518:G6519"/>
    <mergeCell ref="A6526:G6526"/>
    <mergeCell ref="A6552:B6552"/>
    <mergeCell ref="C6552:C6553"/>
    <mergeCell ref="D6552:D6553"/>
    <mergeCell ref="E6552:E6553"/>
    <mergeCell ref="F6552:F6553"/>
    <mergeCell ref="G6552:G6553"/>
    <mergeCell ref="A6567:B6567"/>
    <mergeCell ref="C6567:C6568"/>
    <mergeCell ref="D6567:D6568"/>
    <mergeCell ref="E6567:E6568"/>
    <mergeCell ref="F6567:F6568"/>
    <mergeCell ref="G6567:G6568"/>
    <mergeCell ref="A6578:B6578"/>
    <mergeCell ref="C6578:C6579"/>
    <mergeCell ref="D6578:D6579"/>
    <mergeCell ref="E6578:E6579"/>
    <mergeCell ref="F6578:F6579"/>
    <mergeCell ref="G6578:G6579"/>
    <mergeCell ref="A6593:B6593"/>
    <mergeCell ref="C6593:C6594"/>
    <mergeCell ref="D6593:D6594"/>
    <mergeCell ref="E6593:E6594"/>
    <mergeCell ref="F6593:F6594"/>
    <mergeCell ref="G6593:G6594"/>
    <mergeCell ref="A6601:G6601"/>
    <mergeCell ref="A6627:B6627"/>
    <mergeCell ref="C6627:C6628"/>
    <mergeCell ref="D6627:D6628"/>
    <mergeCell ref="E6627:E6628"/>
    <mergeCell ref="F6627:F6628"/>
    <mergeCell ref="G6627:G6628"/>
    <mergeCell ref="A6642:B6642"/>
    <mergeCell ref="C6642:C6643"/>
    <mergeCell ref="D6642:D6643"/>
    <mergeCell ref="E6642:E6643"/>
    <mergeCell ref="F6642:F6643"/>
    <mergeCell ref="G6642:G6643"/>
    <mergeCell ref="A6653:B6653"/>
    <mergeCell ref="C6653:C6654"/>
    <mergeCell ref="D6653:D6654"/>
    <mergeCell ref="E6653:E6654"/>
    <mergeCell ref="F6653:F6654"/>
    <mergeCell ref="G6653:G6654"/>
    <mergeCell ref="A6668:B6668"/>
    <mergeCell ref="C6668:C6669"/>
    <mergeCell ref="D6668:D6669"/>
    <mergeCell ref="E6668:E6669"/>
    <mergeCell ref="F6668:F6669"/>
    <mergeCell ref="G6668:G6669"/>
    <mergeCell ref="A6676:G6676"/>
    <mergeCell ref="A6702:B6702"/>
    <mergeCell ref="C6702:C6703"/>
    <mergeCell ref="D6702:D6703"/>
    <mergeCell ref="E6702:E6703"/>
    <mergeCell ref="F6702:F6703"/>
    <mergeCell ref="G6702:G6703"/>
    <mergeCell ref="A6717:B6717"/>
    <mergeCell ref="C6717:C6718"/>
    <mergeCell ref="D6717:D6718"/>
    <mergeCell ref="E6717:E6718"/>
    <mergeCell ref="F6717:F6718"/>
    <mergeCell ref="G6717:G6718"/>
    <mergeCell ref="A6728:B6728"/>
    <mergeCell ref="C6728:C6729"/>
    <mergeCell ref="D6728:D6729"/>
    <mergeCell ref="E6728:E6729"/>
    <mergeCell ref="F6728:F6729"/>
    <mergeCell ref="G6728:G6729"/>
    <mergeCell ref="A6743:B6743"/>
    <mergeCell ref="C6743:C6744"/>
    <mergeCell ref="D6743:D6744"/>
    <mergeCell ref="E6743:E6744"/>
    <mergeCell ref="F6743:F6744"/>
    <mergeCell ref="G6743:G6744"/>
    <mergeCell ref="A6751:G6751"/>
    <mergeCell ref="A6777:B6777"/>
    <mergeCell ref="C6777:C6778"/>
    <mergeCell ref="D6777:D6778"/>
    <mergeCell ref="E6777:E6778"/>
    <mergeCell ref="F6777:F6778"/>
    <mergeCell ref="G6777:G6778"/>
    <mergeCell ref="A6792:B6792"/>
    <mergeCell ref="C6792:C6793"/>
    <mergeCell ref="D6792:D6793"/>
    <mergeCell ref="E6792:E6793"/>
    <mergeCell ref="F6792:F6793"/>
    <mergeCell ref="G6792:G6793"/>
    <mergeCell ref="A6803:B6803"/>
    <mergeCell ref="C6803:C6804"/>
    <mergeCell ref="D6803:D6804"/>
    <mergeCell ref="E6803:E6804"/>
    <mergeCell ref="F6803:F6804"/>
    <mergeCell ref="G6803:G6804"/>
    <mergeCell ref="A6818:B6818"/>
    <mergeCell ref="C6818:C6819"/>
    <mergeCell ref="D6818:D6819"/>
    <mergeCell ref="E6818:E6819"/>
    <mergeCell ref="F6818:F6819"/>
    <mergeCell ref="G6818:G6819"/>
    <mergeCell ref="A6826:G6826"/>
    <mergeCell ref="A6852:B6852"/>
    <mergeCell ref="C6852:C6853"/>
    <mergeCell ref="D6852:D6853"/>
    <mergeCell ref="E6852:E6853"/>
    <mergeCell ref="F6852:F6853"/>
    <mergeCell ref="G6852:G6853"/>
    <mergeCell ref="A6867:B6867"/>
    <mergeCell ref="C6867:C6868"/>
    <mergeCell ref="D6867:D6868"/>
    <mergeCell ref="E6867:E6868"/>
    <mergeCell ref="F6867:F6868"/>
    <mergeCell ref="G6867:G6868"/>
    <mergeCell ref="A6878:B6878"/>
    <mergeCell ref="C6878:C6879"/>
    <mergeCell ref="D6878:D6879"/>
    <mergeCell ref="E6878:E6879"/>
    <mergeCell ref="F6878:F6879"/>
    <mergeCell ref="G6878:G6879"/>
    <mergeCell ref="A6893:B6893"/>
    <mergeCell ref="C6893:C6894"/>
    <mergeCell ref="D6893:D6894"/>
    <mergeCell ref="E6893:E6894"/>
    <mergeCell ref="F6893:F6894"/>
    <mergeCell ref="G6893:G6894"/>
    <mergeCell ref="A7201:G7201"/>
    <mergeCell ref="A7227:B7227"/>
    <mergeCell ref="C7227:C7228"/>
    <mergeCell ref="D7227:D7228"/>
    <mergeCell ref="E7227:E7228"/>
    <mergeCell ref="F7227:F7228"/>
    <mergeCell ref="G7227:G7228"/>
    <mergeCell ref="A7242:B7242"/>
    <mergeCell ref="C7242:C7243"/>
    <mergeCell ref="D7242:D7243"/>
    <mergeCell ref="E7242:E7243"/>
    <mergeCell ref="F7242:F7243"/>
    <mergeCell ref="G7242:G7243"/>
    <mergeCell ref="A7253:B7253"/>
    <mergeCell ref="C7253:C7254"/>
    <mergeCell ref="D7253:D7254"/>
    <mergeCell ref="E7253:E7254"/>
    <mergeCell ref="F7253:F7254"/>
    <mergeCell ref="G7253:G7254"/>
    <mergeCell ref="A7268:B7268"/>
    <mergeCell ref="C7268:C7269"/>
    <mergeCell ref="D7268:D7269"/>
    <mergeCell ref="E7268:E7269"/>
    <mergeCell ref="F7268:F7269"/>
    <mergeCell ref="G7268:G7269"/>
    <mergeCell ref="A7276:G7276"/>
    <mergeCell ref="A7302:B7302"/>
    <mergeCell ref="C7302:C7303"/>
    <mergeCell ref="D7302:D7303"/>
    <mergeCell ref="E7302:E7303"/>
    <mergeCell ref="F7302:F7303"/>
    <mergeCell ref="G7302:G7303"/>
    <mergeCell ref="A7317:B7317"/>
    <mergeCell ref="C7317:C7318"/>
    <mergeCell ref="D7317:D7318"/>
    <mergeCell ref="E7317:E7318"/>
    <mergeCell ref="F7317:F7318"/>
    <mergeCell ref="G7317:G7318"/>
    <mergeCell ref="A7328:B7328"/>
    <mergeCell ref="C7328:C7329"/>
    <mergeCell ref="D7328:D7329"/>
    <mergeCell ref="E7328:E7329"/>
    <mergeCell ref="F7328:F7329"/>
    <mergeCell ref="G7328:G7329"/>
    <mergeCell ref="A7343:B7343"/>
    <mergeCell ref="C7343:C7344"/>
    <mergeCell ref="D7343:D7344"/>
    <mergeCell ref="E7343:E7344"/>
    <mergeCell ref="F7343:F7344"/>
    <mergeCell ref="G7343:G7344"/>
    <mergeCell ref="A7351:G7351"/>
    <mergeCell ref="A7377:B7377"/>
    <mergeCell ref="C7377:C7378"/>
    <mergeCell ref="D7377:D7378"/>
    <mergeCell ref="E7377:E7378"/>
    <mergeCell ref="F7377:F7378"/>
    <mergeCell ref="G7377:G7378"/>
    <mergeCell ref="A7392:B7392"/>
    <mergeCell ref="C7392:C7393"/>
    <mergeCell ref="D7392:D7393"/>
    <mergeCell ref="E7392:E7393"/>
    <mergeCell ref="F7392:F7393"/>
    <mergeCell ref="G7392:G7393"/>
    <mergeCell ref="A7403:B7403"/>
    <mergeCell ref="C7403:C7404"/>
    <mergeCell ref="D7403:D7404"/>
    <mergeCell ref="E7403:E7404"/>
    <mergeCell ref="F7403:F7404"/>
    <mergeCell ref="G7403:G7404"/>
    <mergeCell ref="A7418:B7418"/>
    <mergeCell ref="C7418:C7419"/>
    <mergeCell ref="D7418:D7419"/>
    <mergeCell ref="E7418:E7419"/>
    <mergeCell ref="F7418:F7419"/>
    <mergeCell ref="G7418:G7419"/>
    <mergeCell ref="A7426:G7426"/>
    <mergeCell ref="A7452:B7452"/>
    <mergeCell ref="C7452:C7453"/>
    <mergeCell ref="D7452:D7453"/>
    <mergeCell ref="E7452:E7453"/>
    <mergeCell ref="F7452:F7453"/>
    <mergeCell ref="G7452:G7453"/>
    <mergeCell ref="A7467:B7467"/>
    <mergeCell ref="C7467:C7468"/>
    <mergeCell ref="D7467:D7468"/>
    <mergeCell ref="E7467:E7468"/>
    <mergeCell ref="F7467:F7468"/>
    <mergeCell ref="G7467:G7468"/>
    <mergeCell ref="A7478:B7478"/>
    <mergeCell ref="C7478:C7479"/>
    <mergeCell ref="D7478:D7479"/>
    <mergeCell ref="E7478:E7479"/>
    <mergeCell ref="F7478:F7479"/>
    <mergeCell ref="G7478:G7479"/>
    <mergeCell ref="A7493:B7493"/>
    <mergeCell ref="C7493:C7494"/>
    <mergeCell ref="D7493:D7494"/>
    <mergeCell ref="E7493:E7494"/>
    <mergeCell ref="F7493:F7494"/>
    <mergeCell ref="G7493:G7494"/>
    <mergeCell ref="A6901:G6901"/>
    <mergeCell ref="A6927:B6927"/>
    <mergeCell ref="C6927:C6928"/>
    <mergeCell ref="D6927:D6928"/>
    <mergeCell ref="E6927:E6928"/>
    <mergeCell ref="F6927:F6928"/>
    <mergeCell ref="G6927:G6928"/>
    <mergeCell ref="A6942:B6942"/>
    <mergeCell ref="C6942:C6943"/>
    <mergeCell ref="D6942:D6943"/>
    <mergeCell ref="E6942:E6943"/>
    <mergeCell ref="F6942:F6943"/>
    <mergeCell ref="G6942:G6943"/>
    <mergeCell ref="A6953:B6953"/>
    <mergeCell ref="C6953:C6954"/>
    <mergeCell ref="D6953:D6954"/>
    <mergeCell ref="E6953:E6954"/>
    <mergeCell ref="F6953:F6954"/>
    <mergeCell ref="G6953:G6954"/>
    <mergeCell ref="A6968:B6968"/>
    <mergeCell ref="C6968:C6969"/>
    <mergeCell ref="D6968:D6969"/>
    <mergeCell ref="E6968:E6969"/>
    <mergeCell ref="F6968:F6969"/>
    <mergeCell ref="G6968:G6969"/>
    <mergeCell ref="A6976:G6976"/>
    <mergeCell ref="A7002:B7002"/>
    <mergeCell ref="C7002:C7003"/>
    <mergeCell ref="D7002:D7003"/>
    <mergeCell ref="E7002:E7003"/>
    <mergeCell ref="F7002:F7003"/>
    <mergeCell ref="G7002:G7003"/>
    <mergeCell ref="A7017:B7017"/>
    <mergeCell ref="C7017:C7018"/>
    <mergeCell ref="D7017:D7018"/>
    <mergeCell ref="E7017:E7018"/>
    <mergeCell ref="F7017:F7018"/>
    <mergeCell ref="G7017:G7018"/>
    <mergeCell ref="A7028:B7028"/>
    <mergeCell ref="C7028:C7029"/>
    <mergeCell ref="D7028:D7029"/>
    <mergeCell ref="E7028:E7029"/>
    <mergeCell ref="F7028:F7029"/>
    <mergeCell ref="G7028:G7029"/>
    <mergeCell ref="A7043:B7043"/>
    <mergeCell ref="C7043:C7044"/>
    <mergeCell ref="D7043:D7044"/>
    <mergeCell ref="E7043:E7044"/>
    <mergeCell ref="F7043:F7044"/>
    <mergeCell ref="G7043:G7044"/>
    <mergeCell ref="A7051:G7051"/>
    <mergeCell ref="A7077:B7077"/>
    <mergeCell ref="C7077:C7078"/>
    <mergeCell ref="D7077:D7078"/>
    <mergeCell ref="E7077:E7078"/>
    <mergeCell ref="F7077:F7078"/>
    <mergeCell ref="G7077:G7078"/>
    <mergeCell ref="A7092:B7092"/>
    <mergeCell ref="C7092:C7093"/>
    <mergeCell ref="D7092:D7093"/>
    <mergeCell ref="E7092:E7093"/>
    <mergeCell ref="F7092:F7093"/>
    <mergeCell ref="G7092:G7093"/>
    <mergeCell ref="A7103:B7103"/>
    <mergeCell ref="C7103:C7104"/>
    <mergeCell ref="D7103:D7104"/>
    <mergeCell ref="E7103:E7104"/>
    <mergeCell ref="F7103:F7104"/>
    <mergeCell ref="G7103:G7104"/>
    <mergeCell ref="A7118:B7118"/>
    <mergeCell ref="C7118:C7119"/>
    <mergeCell ref="D7118:D7119"/>
    <mergeCell ref="E7118:E7119"/>
    <mergeCell ref="F7118:F7119"/>
    <mergeCell ref="G7118:G7119"/>
    <mergeCell ref="A7126:G7126"/>
    <mergeCell ref="A7152:B7152"/>
    <mergeCell ref="C7152:C7153"/>
    <mergeCell ref="D7152:D7153"/>
    <mergeCell ref="E7152:E7153"/>
    <mergeCell ref="F7152:F7153"/>
    <mergeCell ref="G7152:G7153"/>
    <mergeCell ref="A7167:B7167"/>
    <mergeCell ref="C7167:C7168"/>
    <mergeCell ref="D7167:D7168"/>
    <mergeCell ref="E7167:E7168"/>
    <mergeCell ref="F7167:F7168"/>
    <mergeCell ref="G7167:G7168"/>
    <mergeCell ref="A7178:B7178"/>
    <mergeCell ref="C7178:C7179"/>
    <mergeCell ref="D7178:D7179"/>
    <mergeCell ref="E7178:E7179"/>
    <mergeCell ref="F7178:F7179"/>
    <mergeCell ref="G7178:G7179"/>
    <mergeCell ref="A7193:B7193"/>
    <mergeCell ref="C7193:C7194"/>
    <mergeCell ref="D7193:D7194"/>
    <mergeCell ref="E7193:E7194"/>
    <mergeCell ref="F7193:F7194"/>
    <mergeCell ref="G7193:G7194"/>
  </mergeCells>
  <pageMargins left="1.1811023622047245" right="0.78740157480314965" top="0.98425196850393704" bottom="0.59055118110236227" header="0.39370078740157483" footer="0.39370078740157483"/>
  <pageSetup paperSize="9" scale="52" fitToWidth="0" fitToHeight="0" orientation="portrait" r:id="rId1"/>
  <headerFooter>
    <oddHeader>&amp;L&amp;G</oddHeader>
  </headerFooter>
  <rowBreaks count="99" manualBreakCount="99">
    <brk id="75" max="6" man="1"/>
    <brk id="150" max="6" man="1"/>
    <brk id="225" max="6" man="1"/>
    <brk id="300" max="6" man="1"/>
    <brk id="375" max="6" man="1"/>
    <brk id="450" max="6" man="1"/>
    <brk id="525" max="6" man="1"/>
    <brk id="600" max="6" man="1"/>
    <brk id="675" max="6" man="1"/>
    <brk id="750" max="6" man="1"/>
    <brk id="825" max="6" man="1"/>
    <brk id="900" max="6" man="1"/>
    <brk id="975" max="6" man="1"/>
    <brk id="1050" max="6" man="1"/>
    <brk id="1125" max="6" man="1"/>
    <brk id="1200" max="6" man="1"/>
    <brk id="1275" max="6" man="1"/>
    <brk id="1350" max="6" man="1"/>
    <brk id="1425" max="6" man="1"/>
    <brk id="1500" max="6" man="1"/>
    <brk id="1575" max="6" man="1"/>
    <brk id="1650" max="6" man="1"/>
    <brk id="1725" max="6" man="1"/>
    <brk id="1800" max="6" man="1"/>
    <brk id="1875" max="6" man="1"/>
    <brk id="1950" max="6" man="1"/>
    <brk id="2025" max="6" man="1"/>
    <brk id="2100" max="6" man="1"/>
    <brk id="2175" max="6" man="1"/>
    <brk id="2250" max="6" man="1"/>
    <brk id="2325" max="6" man="1"/>
    <brk id="2400" max="6" man="1"/>
    <brk id="2475" max="6" man="1"/>
    <brk id="2550" max="6" man="1"/>
    <brk id="2625" max="6" man="1"/>
    <brk id="2700" max="6" man="1"/>
    <brk id="2775" max="6" man="1"/>
    <brk id="2850" max="6" man="1"/>
    <brk id="2925" max="6" man="1"/>
    <brk id="3000" max="6" man="1"/>
    <brk id="3075" max="6" man="1"/>
    <brk id="3150" max="6" man="1"/>
    <brk id="3225" max="6" man="1"/>
    <brk id="3300" max="6" man="1"/>
    <brk id="3375" max="6" man="1"/>
    <brk id="3450" max="6" man="1"/>
    <brk id="3525" max="6" man="1"/>
    <brk id="3600" max="6" man="1"/>
    <brk id="3675" max="6" man="1"/>
    <brk id="3750" max="6" man="1"/>
    <brk id="3825" max="6" man="1"/>
    <brk id="3900" max="6" man="1"/>
    <brk id="3975" max="6" man="1"/>
    <brk id="4050" max="6" man="1"/>
    <brk id="4125" max="6" man="1"/>
    <brk id="4200" max="6" man="1"/>
    <brk id="4275" max="6" man="1"/>
    <brk id="4350" max="6" man="1"/>
    <brk id="4425" max="6" man="1"/>
    <brk id="4500" max="6" man="1"/>
    <brk id="4575" max="6" man="1"/>
    <brk id="4650" max="6" man="1"/>
    <brk id="4725" max="6" man="1"/>
    <brk id="4800" max="6" man="1"/>
    <brk id="4875" max="6" man="1"/>
    <brk id="4950" max="6" man="1"/>
    <brk id="5025" max="6" man="1"/>
    <brk id="5100" max="6" man="1"/>
    <brk id="5175" max="6" man="1"/>
    <brk id="5250" max="6" man="1"/>
    <brk id="5325" max="6" man="1"/>
    <brk id="5400" max="6" man="1"/>
    <brk id="5475" max="6" man="1"/>
    <brk id="5550" max="6" man="1"/>
    <brk id="5625" max="6" man="1"/>
    <brk id="5700" max="6" man="1"/>
    <brk id="5775" max="6" man="1"/>
    <brk id="5850" max="6" man="1"/>
    <brk id="5925" max="6" man="1"/>
    <brk id="6000" max="6" man="1"/>
    <brk id="6075" max="6" man="1"/>
    <brk id="6150" max="6" man="1"/>
    <brk id="6225" max="6" man="1"/>
    <brk id="6300" max="6" man="1"/>
    <brk id="6375" max="6" man="1"/>
    <brk id="6450" max="6" man="1"/>
    <brk id="6525" max="6" man="1"/>
    <brk id="6600" max="6" man="1"/>
    <brk id="6675" max="6" man="1"/>
    <brk id="6750" max="6" man="1"/>
    <brk id="6825" max="6" man="1"/>
    <brk id="6900" max="6" man="1"/>
    <brk id="6975" max="6" man="1"/>
    <brk id="7050" max="6" man="1"/>
    <brk id="7125" max="6" man="1"/>
    <brk id="7200" max="6" man="1"/>
    <brk id="7275" max="6" man="1"/>
    <brk id="7350" max="6" man="1"/>
    <brk id="7425" max="6"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
  <sheetViews>
    <sheetView showZeros="0" tabSelected="1" zoomScaleNormal="100" zoomScaleSheetLayoutView="80" workbookViewId="0">
      <selection activeCell="H24" sqref="H24"/>
    </sheetView>
  </sheetViews>
  <sheetFormatPr baseColWidth="10" defaultRowHeight="20.100000000000001" customHeight="1" x14ac:dyDescent="0.2"/>
  <cols>
    <col min="1" max="1" width="8.7109375" style="27" customWidth="1"/>
    <col min="2" max="2" width="30.7109375" style="27" customWidth="1"/>
    <col min="3" max="3" width="20.7109375" style="27" customWidth="1"/>
    <col min="4" max="4" width="18.7109375" style="27" customWidth="1"/>
    <col min="5" max="5" width="15.7109375" style="28" customWidth="1"/>
    <col min="6" max="29" width="15.7109375" style="27" customWidth="1"/>
    <col min="30" max="30" width="10.7109375" style="28" customWidth="1"/>
    <col min="31" max="51" width="10.7109375" style="27" customWidth="1"/>
    <col min="52" max="16384" width="11.42578125" style="27"/>
  </cols>
  <sheetData>
    <row r="1" spans="1:26" s="18" customFormat="1" ht="20.100000000000001" customHeight="1" x14ac:dyDescent="0.2">
      <c r="A1" s="16" t="s">
        <v>9</v>
      </c>
      <c r="B1" s="16"/>
      <c r="C1" s="16" t="str">
        <f>Comitente</f>
        <v>DIRECCIÓN PROVINCIAL DE VIALIDAD</v>
      </c>
      <c r="D1" s="17"/>
    </row>
    <row r="2" spans="1:26" s="19" customFormat="1" ht="20.100000000000001" customHeight="1" x14ac:dyDescent="0.2">
      <c r="A2" s="32" t="s">
        <v>10</v>
      </c>
      <c r="B2" s="32"/>
      <c r="C2" s="32">
        <f>Obra</f>
        <v>0</v>
      </c>
    </row>
    <row r="3" spans="1:26" s="19" customFormat="1" ht="20.100000000000001" customHeight="1" x14ac:dyDescent="0.2">
      <c r="A3" s="32" t="s">
        <v>1006</v>
      </c>
      <c r="B3" s="32"/>
      <c r="C3" s="32">
        <f>Tramo</f>
        <v>0</v>
      </c>
    </row>
    <row r="4" spans="1:26" s="19" customFormat="1" ht="20.100000000000001" customHeight="1" x14ac:dyDescent="0.2">
      <c r="A4" s="32" t="s">
        <v>1007</v>
      </c>
      <c r="B4" s="32"/>
      <c r="C4" s="32">
        <f>Sección</f>
        <v>0</v>
      </c>
    </row>
    <row r="5" spans="1:26" s="19" customFormat="1" ht="20.100000000000001" customHeight="1" x14ac:dyDescent="0.2">
      <c r="A5" s="32" t="s">
        <v>19</v>
      </c>
      <c r="B5" s="32"/>
      <c r="C5" s="32">
        <f>Ubicación</f>
        <v>0</v>
      </c>
    </row>
    <row r="6" spans="1:26" s="19" customFormat="1" ht="20.100000000000001" customHeight="1" x14ac:dyDescent="0.2">
      <c r="A6" s="32" t="s">
        <v>18</v>
      </c>
      <c r="B6" s="33"/>
      <c r="C6" s="204">
        <f>Licitación_N°</f>
        <v>0</v>
      </c>
    </row>
    <row r="7" spans="1:26" s="19" customFormat="1" ht="20.100000000000001" customHeight="1" x14ac:dyDescent="0.2">
      <c r="A7" s="32" t="s">
        <v>39</v>
      </c>
      <c r="B7" s="33"/>
      <c r="C7" s="205">
        <f>Expediente_N°</f>
        <v>0</v>
      </c>
    </row>
    <row r="8" spans="1:26" s="19" customFormat="1" ht="20.100000000000001" hidden="1" customHeight="1" x14ac:dyDescent="0.2">
      <c r="A8" s="32" t="s">
        <v>21</v>
      </c>
      <c r="B8" s="33"/>
      <c r="C8" s="208">
        <f>P_Oficial</f>
        <v>0</v>
      </c>
    </row>
    <row r="9" spans="1:26" s="19" customFormat="1" ht="20.100000000000001" customHeight="1" x14ac:dyDescent="0.2">
      <c r="A9" s="32" t="s">
        <v>1004</v>
      </c>
      <c r="C9" s="209">
        <f>Anticipo_Financiero</f>
        <v>0</v>
      </c>
      <c r="D9" s="34"/>
    </row>
    <row r="10" spans="1:26" s="19" customFormat="1" ht="20.100000000000001" hidden="1" customHeight="1" x14ac:dyDescent="0.2">
      <c r="A10" s="32" t="s">
        <v>1003</v>
      </c>
      <c r="B10" s="33"/>
      <c r="C10" s="206">
        <f>Fecha_Base</f>
        <v>0</v>
      </c>
    </row>
    <row r="11" spans="1:26" s="19" customFormat="1" ht="20.100000000000001" customHeight="1" x14ac:dyDescent="0.2">
      <c r="A11" s="32" t="s">
        <v>20</v>
      </c>
      <c r="B11" s="33"/>
      <c r="C11" s="207">
        <f>Plazo_Obra</f>
        <v>0</v>
      </c>
    </row>
    <row r="12" spans="1:26" s="19" customFormat="1" ht="20.100000000000001" customHeight="1" x14ac:dyDescent="0.2">
      <c r="A12" s="32" t="s">
        <v>11</v>
      </c>
      <c r="B12" s="32"/>
      <c r="C12" s="403">
        <f>Contratista</f>
        <v>0</v>
      </c>
    </row>
    <row r="13" spans="1:26" s="19" customFormat="1" ht="20.100000000000001" customHeight="1" x14ac:dyDescent="0.2">
      <c r="A13" s="32" t="s">
        <v>142</v>
      </c>
      <c r="B13" s="33"/>
      <c r="C13" s="208">
        <f>Monto_Oferta</f>
        <v>0</v>
      </c>
    </row>
    <row r="14" spans="1:26" s="15" customFormat="1" ht="20.100000000000001" customHeight="1" x14ac:dyDescent="0.2"/>
    <row r="15" spans="1:26" s="15" customFormat="1" ht="20.100000000000001" customHeight="1" x14ac:dyDescent="0.2">
      <c r="A15" s="598" t="s">
        <v>140</v>
      </c>
      <c r="B15" s="599"/>
      <c r="C15" s="599"/>
      <c r="D15" s="600"/>
      <c r="E15" s="26"/>
      <c r="F15" s="26"/>
      <c r="G15" s="26"/>
      <c r="H15" s="26"/>
      <c r="I15" s="26"/>
      <c r="J15" s="26"/>
      <c r="K15" s="26"/>
      <c r="L15" s="26"/>
      <c r="M15" s="26"/>
      <c r="N15" s="26"/>
      <c r="O15" s="26"/>
      <c r="P15" s="26"/>
      <c r="Q15" s="26"/>
      <c r="R15" s="26"/>
      <c r="S15" s="26"/>
      <c r="T15" s="26"/>
      <c r="U15" s="26"/>
      <c r="V15" s="26"/>
      <c r="W15" s="26"/>
      <c r="X15" s="26"/>
      <c r="Y15" s="26"/>
      <c r="Z15" s="26"/>
    </row>
    <row r="17" spans="1:31" ht="20.100000000000001" customHeight="1" x14ac:dyDescent="0.2">
      <c r="A17" s="595" t="s">
        <v>1716</v>
      </c>
      <c r="B17" s="616" t="s">
        <v>0</v>
      </c>
      <c r="C17" s="616"/>
      <c r="D17" s="618" t="s">
        <v>17</v>
      </c>
      <c r="E17" s="178"/>
      <c r="F17" s="616" t="s">
        <v>24</v>
      </c>
      <c r="G17" s="616"/>
      <c r="H17" s="616"/>
      <c r="I17" s="616"/>
      <c r="J17" s="616"/>
      <c r="K17" s="616"/>
      <c r="L17" s="616"/>
      <c r="M17" s="616"/>
      <c r="N17" s="616"/>
      <c r="O17" s="616"/>
      <c r="P17" s="616"/>
      <c r="Q17" s="616"/>
      <c r="R17" s="616"/>
      <c r="S17" s="616"/>
      <c r="T17" s="616"/>
      <c r="U17" s="616"/>
      <c r="V17" s="616"/>
      <c r="W17" s="616"/>
      <c r="X17" s="616"/>
      <c r="Y17" s="616"/>
      <c r="Z17" s="616"/>
      <c r="AA17" s="616"/>
      <c r="AB17" s="616"/>
      <c r="AC17" s="616"/>
      <c r="AD17" s="123"/>
      <c r="AE17" s="617" t="s">
        <v>23</v>
      </c>
    </row>
    <row r="18" spans="1:31" ht="20.100000000000001" customHeight="1" x14ac:dyDescent="0.2">
      <c r="A18" s="595"/>
      <c r="B18" s="616"/>
      <c r="C18" s="616"/>
      <c r="D18" s="618"/>
      <c r="E18" s="178">
        <v>0</v>
      </c>
      <c r="F18" s="132">
        <v>1</v>
      </c>
      <c r="G18" s="132">
        <f>F18+1</f>
        <v>2</v>
      </c>
      <c r="H18" s="132">
        <f t="shared" ref="H18:AC18" si="0">G18+1</f>
        <v>3</v>
      </c>
      <c r="I18" s="132">
        <f t="shared" si="0"/>
        <v>4</v>
      </c>
      <c r="J18" s="132">
        <f t="shared" si="0"/>
        <v>5</v>
      </c>
      <c r="K18" s="132">
        <f t="shared" si="0"/>
        <v>6</v>
      </c>
      <c r="L18" s="132">
        <f t="shared" si="0"/>
        <v>7</v>
      </c>
      <c r="M18" s="132">
        <f t="shared" si="0"/>
        <v>8</v>
      </c>
      <c r="N18" s="132">
        <f t="shared" si="0"/>
        <v>9</v>
      </c>
      <c r="O18" s="132">
        <f t="shared" si="0"/>
        <v>10</v>
      </c>
      <c r="P18" s="132">
        <f t="shared" si="0"/>
        <v>11</v>
      </c>
      <c r="Q18" s="132">
        <f t="shared" si="0"/>
        <v>12</v>
      </c>
      <c r="R18" s="132">
        <f t="shared" si="0"/>
        <v>13</v>
      </c>
      <c r="S18" s="132">
        <f t="shared" si="0"/>
        <v>14</v>
      </c>
      <c r="T18" s="132">
        <f t="shared" si="0"/>
        <v>15</v>
      </c>
      <c r="U18" s="132">
        <f t="shared" si="0"/>
        <v>16</v>
      </c>
      <c r="V18" s="132">
        <f t="shared" si="0"/>
        <v>17</v>
      </c>
      <c r="W18" s="132">
        <f t="shared" si="0"/>
        <v>18</v>
      </c>
      <c r="X18" s="132">
        <f t="shared" si="0"/>
        <v>19</v>
      </c>
      <c r="Y18" s="132">
        <f t="shared" si="0"/>
        <v>20</v>
      </c>
      <c r="Z18" s="132">
        <f t="shared" si="0"/>
        <v>21</v>
      </c>
      <c r="AA18" s="132">
        <f t="shared" si="0"/>
        <v>22</v>
      </c>
      <c r="AB18" s="132">
        <f t="shared" si="0"/>
        <v>23</v>
      </c>
      <c r="AC18" s="132">
        <f t="shared" si="0"/>
        <v>24</v>
      </c>
      <c r="AD18" s="124"/>
      <c r="AE18" s="617"/>
    </row>
    <row r="19" spans="1:31" ht="20.100000000000001" customHeight="1" x14ac:dyDescent="0.2">
      <c r="A19" s="133"/>
      <c r="B19" s="574"/>
      <c r="C19" s="181"/>
      <c r="D19" s="182"/>
      <c r="E19" s="178"/>
      <c r="F19" s="134"/>
      <c r="G19" s="186"/>
      <c r="H19" s="186"/>
      <c r="I19" s="186"/>
      <c r="J19" s="186"/>
      <c r="K19" s="186"/>
      <c r="L19" s="186"/>
      <c r="M19" s="186"/>
      <c r="N19" s="186"/>
      <c r="O19" s="186"/>
      <c r="P19" s="186"/>
      <c r="Q19" s="186"/>
      <c r="R19" s="186"/>
      <c r="S19" s="186"/>
      <c r="T19" s="186"/>
      <c r="U19" s="186"/>
      <c r="V19" s="186"/>
      <c r="W19" s="186"/>
      <c r="X19" s="186"/>
      <c r="Y19" s="186"/>
      <c r="Z19" s="186"/>
      <c r="AA19" s="186"/>
      <c r="AB19" s="186"/>
      <c r="AC19" s="186"/>
      <c r="AD19" s="124"/>
      <c r="AE19" s="442"/>
    </row>
    <row r="20" spans="1:31" ht="20.100000000000001" customHeight="1" x14ac:dyDescent="0.2">
      <c r="A20" s="203">
        <v>1</v>
      </c>
      <c r="B20" s="135">
        <f t="shared" ref="B20:B77" si="1">IFERROR(VLOOKUP(A20,Tabla_CyP,2,FALSE),"")</f>
        <v>0</v>
      </c>
      <c r="C20" s="136"/>
      <c r="D20" s="554">
        <f t="shared" ref="D20:D51" si="2">IFERROR(VLOOKUP(A20,Tabla_CyP,8,FALSE),"")</f>
        <v>0</v>
      </c>
      <c r="E20" s="137"/>
      <c r="F20" s="478"/>
      <c r="G20" s="478"/>
      <c r="H20" s="478"/>
      <c r="I20" s="478"/>
      <c r="J20" s="478"/>
      <c r="K20" s="478"/>
      <c r="L20" s="478"/>
      <c r="M20" s="478"/>
      <c r="N20" s="478"/>
      <c r="O20" s="478"/>
      <c r="P20" s="478"/>
      <c r="Q20" s="478"/>
      <c r="R20" s="478"/>
      <c r="S20" s="478"/>
      <c r="T20" s="478"/>
      <c r="U20" s="478"/>
      <c r="V20" s="478"/>
      <c r="W20" s="478"/>
      <c r="X20" s="478"/>
      <c r="Y20" s="478"/>
      <c r="Z20" s="478"/>
      <c r="AA20" s="478"/>
      <c r="AB20" s="478"/>
      <c r="AC20" s="478"/>
      <c r="AD20" s="125"/>
      <c r="AE20" s="126">
        <f t="shared" ref="AE20" si="3">SUM(F20:AC20)</f>
        <v>0</v>
      </c>
    </row>
    <row r="21" spans="1:31" ht="20.100000000000001" customHeight="1" x14ac:dyDescent="0.2">
      <c r="A21" s="203" t="s">
        <v>88</v>
      </c>
      <c r="B21" s="135" t="str">
        <f t="shared" si="1"/>
        <v/>
      </c>
      <c r="C21" s="136"/>
      <c r="D21" s="554" t="str">
        <f t="shared" si="2"/>
        <v/>
      </c>
      <c r="E21" s="179"/>
      <c r="F21" s="478"/>
      <c r="G21" s="478"/>
      <c r="H21" s="478"/>
      <c r="I21" s="478"/>
      <c r="J21" s="478"/>
      <c r="K21" s="478"/>
      <c r="L21" s="478"/>
      <c r="M21" s="478"/>
      <c r="N21" s="553"/>
      <c r="O21" s="553"/>
      <c r="P21" s="553"/>
      <c r="Q21" s="553"/>
      <c r="R21" s="553"/>
      <c r="S21" s="553"/>
      <c r="T21" s="553"/>
      <c r="U21" s="553"/>
      <c r="V21" s="553"/>
      <c r="W21" s="553"/>
      <c r="X21" s="478"/>
      <c r="Y21" s="478"/>
      <c r="Z21" s="478"/>
      <c r="AA21" s="478"/>
      <c r="AB21" s="478"/>
      <c r="AC21" s="478"/>
      <c r="AD21" s="127"/>
      <c r="AE21" s="126"/>
    </row>
    <row r="22" spans="1:31" ht="20.100000000000001" customHeight="1" x14ac:dyDescent="0.2">
      <c r="A22" s="203">
        <v>3</v>
      </c>
      <c r="B22" s="135">
        <f t="shared" si="1"/>
        <v>0</v>
      </c>
      <c r="C22" s="136"/>
      <c r="D22" s="554">
        <f t="shared" si="2"/>
        <v>0</v>
      </c>
      <c r="E22" s="179"/>
      <c r="F22" s="478"/>
      <c r="G22" s="478"/>
      <c r="H22" s="478"/>
      <c r="I22" s="478"/>
      <c r="J22" s="478"/>
      <c r="K22" s="478"/>
      <c r="L22" s="478"/>
      <c r="M22" s="478"/>
      <c r="N22" s="553"/>
      <c r="O22" s="553"/>
      <c r="P22" s="553"/>
      <c r="Q22" s="553"/>
      <c r="R22" s="553"/>
      <c r="S22" s="553"/>
      <c r="T22" s="553"/>
      <c r="U22" s="553"/>
      <c r="V22" s="553"/>
      <c r="W22" s="553"/>
      <c r="X22" s="478"/>
      <c r="Y22" s="478"/>
      <c r="Z22" s="478"/>
      <c r="AA22" s="478"/>
      <c r="AB22" s="478"/>
      <c r="AC22" s="478"/>
      <c r="AD22" s="127"/>
      <c r="AE22" s="126"/>
    </row>
    <row r="23" spans="1:31" ht="20.100000000000001" customHeight="1" x14ac:dyDescent="0.2">
      <c r="A23" s="203" t="s">
        <v>114</v>
      </c>
      <c r="B23" s="135" t="str">
        <f t="shared" si="1"/>
        <v/>
      </c>
      <c r="C23" s="136"/>
      <c r="D23" s="554" t="str">
        <f t="shared" si="2"/>
        <v/>
      </c>
      <c r="E23" s="179"/>
      <c r="F23" s="478"/>
      <c r="G23" s="478"/>
      <c r="H23" s="478"/>
      <c r="I23" s="478"/>
      <c r="J23" s="478"/>
      <c r="K23" s="478"/>
      <c r="L23" s="478"/>
      <c r="M23" s="478"/>
      <c r="N23" s="553"/>
      <c r="O23" s="553"/>
      <c r="P23" s="553"/>
      <c r="Q23" s="553"/>
      <c r="R23" s="553"/>
      <c r="S23" s="553"/>
      <c r="T23" s="553"/>
      <c r="U23" s="553"/>
      <c r="V23" s="553"/>
      <c r="W23" s="553"/>
      <c r="X23" s="478"/>
      <c r="Y23" s="478"/>
      <c r="Z23" s="478"/>
      <c r="AA23" s="478"/>
      <c r="AB23" s="478"/>
      <c r="AC23" s="478"/>
      <c r="AD23" s="127"/>
      <c r="AE23" s="126"/>
    </row>
    <row r="24" spans="1:31" ht="20.100000000000001" customHeight="1" x14ac:dyDescent="0.2">
      <c r="A24" s="203" t="s">
        <v>117</v>
      </c>
      <c r="B24" s="135" t="str">
        <f t="shared" si="1"/>
        <v/>
      </c>
      <c r="C24" s="136"/>
      <c r="D24" s="554" t="str">
        <f t="shared" si="2"/>
        <v/>
      </c>
      <c r="E24" s="179"/>
      <c r="F24" s="478"/>
      <c r="G24" s="478"/>
      <c r="H24" s="478"/>
      <c r="I24" s="478"/>
      <c r="J24" s="478"/>
      <c r="K24" s="478"/>
      <c r="L24" s="478"/>
      <c r="M24" s="478"/>
      <c r="N24" s="553"/>
      <c r="O24" s="553"/>
      <c r="P24" s="553"/>
      <c r="Q24" s="553"/>
      <c r="R24" s="553"/>
      <c r="S24" s="553"/>
      <c r="T24" s="553"/>
      <c r="U24" s="553"/>
      <c r="V24" s="553"/>
      <c r="W24" s="553"/>
      <c r="X24" s="478"/>
      <c r="Y24" s="478"/>
      <c r="Z24" s="478"/>
      <c r="AA24" s="478"/>
      <c r="AB24" s="478"/>
      <c r="AC24" s="478"/>
      <c r="AD24" s="127"/>
      <c r="AE24" s="126"/>
    </row>
    <row r="25" spans="1:31" ht="20.100000000000001" customHeight="1" x14ac:dyDescent="0.2">
      <c r="A25" s="203" t="s">
        <v>120</v>
      </c>
      <c r="B25" s="135" t="str">
        <f t="shared" si="1"/>
        <v/>
      </c>
      <c r="C25" s="136"/>
      <c r="D25" s="554" t="str">
        <f t="shared" si="2"/>
        <v/>
      </c>
      <c r="E25" s="179"/>
      <c r="F25" s="478"/>
      <c r="G25" s="478"/>
      <c r="H25" s="478"/>
      <c r="I25" s="478"/>
      <c r="J25" s="478"/>
      <c r="K25" s="478"/>
      <c r="L25" s="478"/>
      <c r="M25" s="478"/>
      <c r="N25" s="553"/>
      <c r="O25" s="553"/>
      <c r="P25" s="553"/>
      <c r="Q25" s="553"/>
      <c r="R25" s="553"/>
      <c r="S25" s="553"/>
      <c r="T25" s="553"/>
      <c r="U25" s="553"/>
      <c r="V25" s="553"/>
      <c r="W25" s="553"/>
      <c r="X25" s="478"/>
      <c r="Y25" s="478"/>
      <c r="Z25" s="478"/>
      <c r="AA25" s="478"/>
      <c r="AB25" s="478"/>
      <c r="AC25" s="478"/>
      <c r="AD25" s="127"/>
      <c r="AE25" s="126"/>
    </row>
    <row r="26" spans="1:31" ht="20.100000000000001" customHeight="1" x14ac:dyDescent="0.2">
      <c r="A26" s="203" t="s">
        <v>123</v>
      </c>
      <c r="B26" s="135" t="str">
        <f t="shared" si="1"/>
        <v/>
      </c>
      <c r="C26" s="136"/>
      <c r="D26" s="554" t="str">
        <f t="shared" si="2"/>
        <v/>
      </c>
      <c r="E26" s="179"/>
      <c r="F26" s="478"/>
      <c r="G26" s="478"/>
      <c r="H26" s="478"/>
      <c r="I26" s="478"/>
      <c r="J26" s="478"/>
      <c r="K26" s="478"/>
      <c r="L26" s="478"/>
      <c r="M26" s="478"/>
      <c r="N26" s="553"/>
      <c r="O26" s="553"/>
      <c r="P26" s="553"/>
      <c r="Q26" s="553"/>
      <c r="R26" s="553"/>
      <c r="S26" s="553"/>
      <c r="T26" s="553"/>
      <c r="U26" s="553"/>
      <c r="V26" s="553"/>
      <c r="W26" s="553"/>
      <c r="X26" s="478"/>
      <c r="Y26" s="478"/>
      <c r="Z26" s="478"/>
      <c r="AA26" s="478"/>
      <c r="AB26" s="478"/>
      <c r="AC26" s="478"/>
      <c r="AD26" s="127"/>
      <c r="AE26" s="126"/>
    </row>
    <row r="27" spans="1:31" ht="20.100000000000001" customHeight="1" x14ac:dyDescent="0.2">
      <c r="A27" s="203" t="s">
        <v>126</v>
      </c>
      <c r="B27" s="135" t="str">
        <f t="shared" si="1"/>
        <v/>
      </c>
      <c r="C27" s="136"/>
      <c r="D27" s="554" t="str">
        <f t="shared" si="2"/>
        <v/>
      </c>
      <c r="E27" s="179"/>
      <c r="F27" s="478"/>
      <c r="G27" s="478"/>
      <c r="H27" s="478"/>
      <c r="I27" s="478"/>
      <c r="J27" s="478"/>
      <c r="K27" s="478"/>
      <c r="L27" s="478"/>
      <c r="M27" s="478"/>
      <c r="N27" s="553"/>
      <c r="O27" s="553"/>
      <c r="P27" s="553"/>
      <c r="Q27" s="553"/>
      <c r="R27" s="553"/>
      <c r="S27" s="553"/>
      <c r="T27" s="553"/>
      <c r="U27" s="553"/>
      <c r="V27" s="553"/>
      <c r="W27" s="553"/>
      <c r="X27" s="478"/>
      <c r="Y27" s="478"/>
      <c r="Z27" s="478"/>
      <c r="AA27" s="478"/>
      <c r="AB27" s="478"/>
      <c r="AC27" s="478"/>
      <c r="AD27" s="127"/>
      <c r="AE27" s="126"/>
    </row>
    <row r="28" spans="1:31" ht="20.100000000000001" customHeight="1" x14ac:dyDescent="0.2">
      <c r="A28" s="203" t="s">
        <v>129</v>
      </c>
      <c r="B28" s="135" t="str">
        <f t="shared" si="1"/>
        <v/>
      </c>
      <c r="C28" s="136"/>
      <c r="D28" s="554" t="str">
        <f t="shared" si="2"/>
        <v/>
      </c>
      <c r="E28" s="179"/>
      <c r="F28" s="478"/>
      <c r="G28" s="478"/>
      <c r="H28" s="478"/>
      <c r="I28" s="478"/>
      <c r="J28" s="478"/>
      <c r="K28" s="478"/>
      <c r="L28" s="478"/>
      <c r="M28" s="478"/>
      <c r="N28" s="553"/>
      <c r="O28" s="553"/>
      <c r="P28" s="553"/>
      <c r="Q28" s="553"/>
      <c r="R28" s="553"/>
      <c r="S28" s="553"/>
      <c r="T28" s="553"/>
      <c r="U28" s="553"/>
      <c r="V28" s="553"/>
      <c r="W28" s="553"/>
      <c r="X28" s="478"/>
      <c r="Y28" s="478"/>
      <c r="Z28" s="478"/>
      <c r="AA28" s="478"/>
      <c r="AB28" s="478"/>
      <c r="AC28" s="478"/>
      <c r="AD28" s="127"/>
      <c r="AE28" s="126"/>
    </row>
    <row r="29" spans="1:31" ht="20.100000000000001" customHeight="1" x14ac:dyDescent="0.2">
      <c r="A29" s="203" t="s">
        <v>67</v>
      </c>
      <c r="B29" s="135" t="str">
        <f t="shared" si="1"/>
        <v/>
      </c>
      <c r="C29" s="136"/>
      <c r="D29" s="554" t="str">
        <f t="shared" si="2"/>
        <v/>
      </c>
      <c r="E29" s="179"/>
      <c r="F29" s="478"/>
      <c r="G29" s="478"/>
      <c r="H29" s="478"/>
      <c r="I29" s="478"/>
      <c r="J29" s="478"/>
      <c r="K29" s="478"/>
      <c r="L29" s="478"/>
      <c r="M29" s="478"/>
      <c r="N29" s="553"/>
      <c r="O29" s="553"/>
      <c r="P29" s="553"/>
      <c r="Q29" s="553"/>
      <c r="R29" s="553"/>
      <c r="S29" s="553"/>
      <c r="T29" s="553"/>
      <c r="U29" s="553"/>
      <c r="V29" s="553"/>
      <c r="W29" s="553"/>
      <c r="X29" s="478"/>
      <c r="Y29" s="478"/>
      <c r="Z29" s="478"/>
      <c r="AA29" s="478"/>
      <c r="AB29" s="478"/>
      <c r="AC29" s="478"/>
      <c r="AD29" s="127"/>
      <c r="AE29" s="126"/>
    </row>
    <row r="30" spans="1:31" ht="20.100000000000001" customHeight="1" x14ac:dyDescent="0.2">
      <c r="A30" s="203" t="s">
        <v>68</v>
      </c>
      <c r="B30" s="135" t="str">
        <f t="shared" si="1"/>
        <v/>
      </c>
      <c r="C30" s="136"/>
      <c r="D30" s="554" t="str">
        <f t="shared" si="2"/>
        <v/>
      </c>
      <c r="E30" s="179"/>
      <c r="F30" s="478"/>
      <c r="G30" s="478"/>
      <c r="H30" s="478"/>
      <c r="I30" s="478"/>
      <c r="J30" s="478"/>
      <c r="K30" s="478"/>
      <c r="L30" s="478"/>
      <c r="M30" s="478"/>
      <c r="N30" s="553"/>
      <c r="O30" s="553"/>
      <c r="P30" s="553"/>
      <c r="Q30" s="553"/>
      <c r="R30" s="553"/>
      <c r="S30" s="553"/>
      <c r="T30" s="553"/>
      <c r="U30" s="553"/>
      <c r="V30" s="553"/>
      <c r="W30" s="553"/>
      <c r="X30" s="478"/>
      <c r="Y30" s="478"/>
      <c r="Z30" s="478"/>
      <c r="AA30" s="478"/>
      <c r="AB30" s="478"/>
      <c r="AC30" s="478"/>
      <c r="AD30" s="127"/>
      <c r="AE30" s="126"/>
    </row>
    <row r="31" spans="1:31" ht="20.100000000000001" customHeight="1" x14ac:dyDescent="0.2">
      <c r="A31" s="203" t="s">
        <v>70</v>
      </c>
      <c r="B31" s="135" t="str">
        <f t="shared" si="1"/>
        <v/>
      </c>
      <c r="C31" s="136"/>
      <c r="D31" s="554" t="str">
        <f t="shared" si="2"/>
        <v/>
      </c>
      <c r="E31" s="179"/>
      <c r="F31" s="478"/>
      <c r="G31" s="478"/>
      <c r="H31" s="478"/>
      <c r="I31" s="478"/>
      <c r="J31" s="478"/>
      <c r="K31" s="478"/>
      <c r="L31" s="478"/>
      <c r="M31" s="478"/>
      <c r="N31" s="553"/>
      <c r="O31" s="553"/>
      <c r="P31" s="553"/>
      <c r="Q31" s="553"/>
      <c r="R31" s="553"/>
      <c r="S31" s="553"/>
      <c r="T31" s="553"/>
      <c r="U31" s="553"/>
      <c r="V31" s="553"/>
      <c r="W31" s="553"/>
      <c r="X31" s="478"/>
      <c r="Y31" s="478"/>
      <c r="Z31" s="478"/>
      <c r="AA31" s="478"/>
      <c r="AB31" s="478"/>
      <c r="AC31" s="478"/>
      <c r="AD31" s="127"/>
      <c r="AE31" s="126"/>
    </row>
    <row r="32" spans="1:31" ht="20.100000000000001" customHeight="1" x14ac:dyDescent="0.2">
      <c r="A32" s="203" t="s">
        <v>72</v>
      </c>
      <c r="B32" s="135" t="str">
        <f t="shared" si="1"/>
        <v/>
      </c>
      <c r="C32" s="136"/>
      <c r="D32" s="554" t="str">
        <f t="shared" si="2"/>
        <v/>
      </c>
      <c r="E32" s="179"/>
      <c r="F32" s="478"/>
      <c r="G32" s="478"/>
      <c r="H32" s="478"/>
      <c r="I32" s="478"/>
      <c r="J32" s="478"/>
      <c r="K32" s="478"/>
      <c r="L32" s="478"/>
      <c r="M32" s="478"/>
      <c r="N32" s="553"/>
      <c r="O32" s="553"/>
      <c r="P32" s="553"/>
      <c r="Q32" s="553"/>
      <c r="R32" s="553"/>
      <c r="S32" s="553"/>
      <c r="T32" s="553"/>
      <c r="U32" s="553"/>
      <c r="V32" s="553"/>
      <c r="W32" s="553"/>
      <c r="X32" s="478"/>
      <c r="Y32" s="478"/>
      <c r="Z32" s="478"/>
      <c r="AA32" s="478"/>
      <c r="AB32" s="478"/>
      <c r="AC32" s="478"/>
      <c r="AD32" s="127"/>
      <c r="AE32" s="126"/>
    </row>
    <row r="33" spans="1:31" ht="20.100000000000001" customHeight="1" x14ac:dyDescent="0.2">
      <c r="A33" s="203" t="s">
        <v>74</v>
      </c>
      <c r="B33" s="135" t="str">
        <f t="shared" si="1"/>
        <v/>
      </c>
      <c r="C33" s="136"/>
      <c r="D33" s="554" t="str">
        <f t="shared" si="2"/>
        <v/>
      </c>
      <c r="E33" s="179"/>
      <c r="F33" s="478"/>
      <c r="G33" s="478"/>
      <c r="H33" s="478"/>
      <c r="I33" s="478"/>
      <c r="J33" s="478"/>
      <c r="K33" s="478"/>
      <c r="L33" s="478"/>
      <c r="M33" s="478"/>
      <c r="N33" s="553"/>
      <c r="O33" s="553"/>
      <c r="P33" s="553"/>
      <c r="Q33" s="553"/>
      <c r="R33" s="553"/>
      <c r="S33" s="553"/>
      <c r="T33" s="553"/>
      <c r="U33" s="553"/>
      <c r="V33" s="553"/>
      <c r="W33" s="553"/>
      <c r="X33" s="478"/>
      <c r="Y33" s="478"/>
      <c r="Z33" s="478"/>
      <c r="AA33" s="478"/>
      <c r="AB33" s="478"/>
      <c r="AC33" s="478"/>
      <c r="AD33" s="127"/>
      <c r="AE33" s="126"/>
    </row>
    <row r="34" spans="1:31" ht="20.100000000000001" customHeight="1" x14ac:dyDescent="0.2">
      <c r="A34" s="203" t="s">
        <v>76</v>
      </c>
      <c r="B34" s="135" t="str">
        <f t="shared" si="1"/>
        <v/>
      </c>
      <c r="C34" s="136"/>
      <c r="D34" s="554" t="str">
        <f t="shared" si="2"/>
        <v/>
      </c>
      <c r="E34" s="179"/>
      <c r="F34" s="478"/>
      <c r="G34" s="478"/>
      <c r="H34" s="478"/>
      <c r="I34" s="478"/>
      <c r="J34" s="478"/>
      <c r="K34" s="478"/>
      <c r="L34" s="478"/>
      <c r="M34" s="478"/>
      <c r="N34" s="478"/>
      <c r="O34" s="478"/>
      <c r="P34" s="478"/>
      <c r="Q34" s="478"/>
      <c r="R34" s="478"/>
      <c r="S34" s="478"/>
      <c r="T34" s="478"/>
      <c r="U34" s="478"/>
      <c r="V34" s="478"/>
      <c r="W34" s="478"/>
      <c r="X34" s="478"/>
      <c r="Y34" s="478"/>
      <c r="Z34" s="478"/>
      <c r="AA34" s="478"/>
      <c r="AB34" s="478"/>
      <c r="AC34" s="478"/>
      <c r="AD34" s="127"/>
      <c r="AE34" s="126"/>
    </row>
    <row r="35" spans="1:31" ht="20.100000000000001" customHeight="1" x14ac:dyDescent="0.2">
      <c r="A35" s="203" t="s">
        <v>79</v>
      </c>
      <c r="B35" s="135" t="str">
        <f t="shared" si="1"/>
        <v/>
      </c>
      <c r="C35" s="136"/>
      <c r="D35" s="554" t="str">
        <f t="shared" si="2"/>
        <v/>
      </c>
      <c r="E35" s="179"/>
      <c r="F35" s="478"/>
      <c r="G35" s="478"/>
      <c r="H35" s="478"/>
      <c r="I35" s="478"/>
      <c r="J35" s="478"/>
      <c r="K35" s="478"/>
      <c r="L35" s="478"/>
      <c r="M35" s="478"/>
      <c r="N35" s="478"/>
      <c r="O35" s="478"/>
      <c r="P35" s="478"/>
      <c r="Q35" s="478"/>
      <c r="R35" s="478"/>
      <c r="S35" s="478"/>
      <c r="T35" s="478"/>
      <c r="U35" s="478"/>
      <c r="V35" s="478"/>
      <c r="W35" s="478"/>
      <c r="X35" s="478"/>
      <c r="Y35" s="478"/>
      <c r="Z35" s="478"/>
      <c r="AA35" s="478"/>
      <c r="AB35" s="478"/>
      <c r="AC35" s="478"/>
      <c r="AD35" s="127"/>
      <c r="AE35" s="126"/>
    </row>
    <row r="36" spans="1:31" ht="20.100000000000001" customHeight="1" x14ac:dyDescent="0.2">
      <c r="A36" s="203" t="s">
        <v>81</v>
      </c>
      <c r="B36" s="135" t="str">
        <f t="shared" si="1"/>
        <v/>
      </c>
      <c r="C36" s="136"/>
      <c r="D36" s="554" t="str">
        <f t="shared" si="2"/>
        <v/>
      </c>
      <c r="E36" s="179"/>
      <c r="F36" s="478"/>
      <c r="G36" s="478"/>
      <c r="H36" s="478"/>
      <c r="I36" s="478"/>
      <c r="J36" s="478"/>
      <c r="K36" s="478"/>
      <c r="L36" s="478"/>
      <c r="M36" s="478"/>
      <c r="N36" s="478"/>
      <c r="O36" s="478"/>
      <c r="P36" s="478"/>
      <c r="Q36" s="478"/>
      <c r="R36" s="478"/>
      <c r="S36" s="478"/>
      <c r="T36" s="478"/>
      <c r="U36" s="478"/>
      <c r="V36" s="478"/>
      <c r="W36" s="478"/>
      <c r="X36" s="478"/>
      <c r="Y36" s="478"/>
      <c r="Z36" s="478"/>
      <c r="AA36" s="478"/>
      <c r="AB36" s="478"/>
      <c r="AC36" s="478"/>
      <c r="AD36" s="127"/>
      <c r="AE36" s="126"/>
    </row>
    <row r="37" spans="1:31" ht="20.100000000000001" customHeight="1" x14ac:dyDescent="0.2">
      <c r="A37" s="203" t="s">
        <v>84</v>
      </c>
      <c r="B37" s="135" t="str">
        <f t="shared" si="1"/>
        <v/>
      </c>
      <c r="C37" s="136"/>
      <c r="D37" s="554" t="str">
        <f t="shared" si="2"/>
        <v/>
      </c>
      <c r="E37" s="179"/>
      <c r="F37" s="478"/>
      <c r="G37" s="478"/>
      <c r="H37" s="478"/>
      <c r="I37" s="478"/>
      <c r="J37" s="478"/>
      <c r="K37" s="478"/>
      <c r="L37" s="478"/>
      <c r="M37" s="478"/>
      <c r="N37" s="478"/>
      <c r="O37" s="478"/>
      <c r="P37" s="478"/>
      <c r="Q37" s="478"/>
      <c r="R37" s="478"/>
      <c r="S37" s="478"/>
      <c r="T37" s="478"/>
      <c r="U37" s="478"/>
      <c r="V37" s="478"/>
      <c r="W37" s="478"/>
      <c r="X37" s="478"/>
      <c r="Y37" s="478"/>
      <c r="Z37" s="478"/>
      <c r="AA37" s="478"/>
      <c r="AB37" s="478"/>
      <c r="AC37" s="478"/>
      <c r="AD37" s="127"/>
      <c r="AE37" s="126"/>
    </row>
    <row r="38" spans="1:31" ht="20.100000000000001" customHeight="1" x14ac:dyDescent="0.2">
      <c r="A38" s="203" t="s">
        <v>86</v>
      </c>
      <c r="B38" s="135" t="str">
        <f t="shared" si="1"/>
        <v/>
      </c>
      <c r="C38" s="136"/>
      <c r="D38" s="554" t="str">
        <f t="shared" si="2"/>
        <v/>
      </c>
      <c r="E38" s="179"/>
      <c r="F38" s="478"/>
      <c r="G38" s="478"/>
      <c r="H38" s="478"/>
      <c r="I38" s="478"/>
      <c r="J38" s="478"/>
      <c r="K38" s="478"/>
      <c r="L38" s="478"/>
      <c r="M38" s="478"/>
      <c r="N38" s="478"/>
      <c r="O38" s="478"/>
      <c r="P38" s="478"/>
      <c r="Q38" s="478"/>
      <c r="R38" s="478"/>
      <c r="S38" s="478"/>
      <c r="T38" s="478"/>
      <c r="U38" s="478"/>
      <c r="V38" s="478"/>
      <c r="W38" s="478"/>
      <c r="X38" s="478"/>
      <c r="Y38" s="478"/>
      <c r="Z38" s="478"/>
      <c r="AA38" s="478"/>
      <c r="AB38" s="478"/>
      <c r="AC38" s="478"/>
      <c r="AD38" s="127"/>
      <c r="AE38" s="126"/>
    </row>
    <row r="39" spans="1:31" ht="20.100000000000001" customHeight="1" x14ac:dyDescent="0.2">
      <c r="A39" s="203" t="s">
        <v>91</v>
      </c>
      <c r="B39" s="135" t="str">
        <f t="shared" si="1"/>
        <v/>
      </c>
      <c r="C39" s="136"/>
      <c r="D39" s="554" t="str">
        <f t="shared" si="2"/>
        <v/>
      </c>
      <c r="E39" s="179"/>
      <c r="F39" s="478"/>
      <c r="G39" s="478"/>
      <c r="H39" s="478"/>
      <c r="I39" s="478"/>
      <c r="J39" s="478"/>
      <c r="K39" s="478"/>
      <c r="L39" s="478"/>
      <c r="M39" s="478"/>
      <c r="N39" s="478"/>
      <c r="O39" s="478"/>
      <c r="P39" s="478"/>
      <c r="Q39" s="478"/>
      <c r="R39" s="478"/>
      <c r="S39" s="478"/>
      <c r="T39" s="478"/>
      <c r="U39" s="478"/>
      <c r="V39" s="478"/>
      <c r="W39" s="478"/>
      <c r="X39" s="478"/>
      <c r="Y39" s="478"/>
      <c r="Z39" s="478"/>
      <c r="AA39" s="478"/>
      <c r="AB39" s="478"/>
      <c r="AC39" s="478"/>
      <c r="AD39" s="127"/>
      <c r="AE39" s="126"/>
    </row>
    <row r="40" spans="1:31" ht="20.100000000000001" customHeight="1" x14ac:dyDescent="0.2">
      <c r="A40" s="203" t="s">
        <v>92</v>
      </c>
      <c r="B40" s="135" t="str">
        <f t="shared" si="1"/>
        <v/>
      </c>
      <c r="C40" s="136"/>
      <c r="D40" s="554" t="str">
        <f t="shared" si="2"/>
        <v/>
      </c>
      <c r="E40" s="179"/>
      <c r="F40" s="478"/>
      <c r="G40" s="478"/>
      <c r="H40" s="478"/>
      <c r="I40" s="478"/>
      <c r="J40" s="478"/>
      <c r="K40" s="478"/>
      <c r="L40" s="478"/>
      <c r="M40" s="478"/>
      <c r="N40" s="478"/>
      <c r="O40" s="478"/>
      <c r="P40" s="478"/>
      <c r="Q40" s="478"/>
      <c r="R40" s="478"/>
      <c r="S40" s="478"/>
      <c r="T40" s="478"/>
      <c r="U40" s="478"/>
      <c r="V40" s="478"/>
      <c r="W40" s="478"/>
      <c r="X40" s="478"/>
      <c r="Y40" s="478"/>
      <c r="Z40" s="478"/>
      <c r="AA40" s="478"/>
      <c r="AB40" s="478"/>
      <c r="AC40" s="478"/>
      <c r="AD40" s="127"/>
      <c r="AE40" s="126"/>
    </row>
    <row r="41" spans="1:31" ht="20.100000000000001" customHeight="1" x14ac:dyDescent="0.2">
      <c r="A41" s="203" t="s">
        <v>95</v>
      </c>
      <c r="B41" s="135" t="str">
        <f t="shared" si="1"/>
        <v/>
      </c>
      <c r="C41" s="136"/>
      <c r="D41" s="554" t="str">
        <f t="shared" si="2"/>
        <v/>
      </c>
      <c r="E41" s="179"/>
      <c r="F41" s="478"/>
      <c r="G41" s="478"/>
      <c r="H41" s="478"/>
      <c r="I41" s="478"/>
      <c r="J41" s="478"/>
      <c r="K41" s="478"/>
      <c r="L41" s="478"/>
      <c r="M41" s="478"/>
      <c r="N41" s="478"/>
      <c r="O41" s="478"/>
      <c r="P41" s="478"/>
      <c r="Q41" s="478"/>
      <c r="R41" s="478"/>
      <c r="S41" s="478"/>
      <c r="T41" s="478"/>
      <c r="U41" s="478"/>
      <c r="V41" s="478"/>
      <c r="W41" s="478"/>
      <c r="X41" s="478"/>
      <c r="Y41" s="478"/>
      <c r="Z41" s="478"/>
      <c r="AA41" s="478"/>
      <c r="AB41" s="478"/>
      <c r="AC41" s="478"/>
      <c r="AD41" s="127"/>
      <c r="AE41" s="126"/>
    </row>
    <row r="42" spans="1:31" ht="20.100000000000001" customHeight="1" x14ac:dyDescent="0.2">
      <c r="A42" s="203" t="s">
        <v>97</v>
      </c>
      <c r="B42" s="135" t="str">
        <f t="shared" si="1"/>
        <v/>
      </c>
      <c r="C42" s="136"/>
      <c r="D42" s="554" t="str">
        <f t="shared" si="2"/>
        <v/>
      </c>
      <c r="E42" s="179"/>
      <c r="F42" s="478"/>
      <c r="G42" s="478"/>
      <c r="H42" s="478"/>
      <c r="I42" s="478"/>
      <c r="J42" s="478"/>
      <c r="K42" s="478"/>
      <c r="L42" s="478"/>
      <c r="M42" s="478"/>
      <c r="N42" s="478"/>
      <c r="O42" s="478"/>
      <c r="P42" s="478"/>
      <c r="Q42" s="478"/>
      <c r="R42" s="478"/>
      <c r="S42" s="478"/>
      <c r="T42" s="478"/>
      <c r="U42" s="478"/>
      <c r="V42" s="478"/>
      <c r="W42" s="478"/>
      <c r="X42" s="478"/>
      <c r="Y42" s="478"/>
      <c r="Z42" s="478"/>
      <c r="AA42" s="478"/>
      <c r="AB42" s="478"/>
      <c r="AC42" s="478"/>
      <c r="AD42" s="127"/>
      <c r="AE42" s="126"/>
    </row>
    <row r="43" spans="1:31" ht="20.100000000000001" customHeight="1" x14ac:dyDescent="0.2">
      <c r="A43" s="203" t="s">
        <v>99</v>
      </c>
      <c r="B43" s="135" t="str">
        <f t="shared" si="1"/>
        <v/>
      </c>
      <c r="C43" s="136"/>
      <c r="D43" s="554" t="str">
        <f t="shared" si="2"/>
        <v/>
      </c>
      <c r="E43" s="179"/>
      <c r="F43" s="478"/>
      <c r="G43" s="478"/>
      <c r="H43" s="478"/>
      <c r="I43" s="478"/>
      <c r="J43" s="478"/>
      <c r="K43" s="478"/>
      <c r="L43" s="478"/>
      <c r="M43" s="478"/>
      <c r="N43" s="478"/>
      <c r="O43" s="478"/>
      <c r="P43" s="478"/>
      <c r="Q43" s="478"/>
      <c r="R43" s="478"/>
      <c r="S43" s="478"/>
      <c r="T43" s="478"/>
      <c r="U43" s="478"/>
      <c r="V43" s="478"/>
      <c r="W43" s="478"/>
      <c r="X43" s="478"/>
      <c r="Y43" s="478"/>
      <c r="Z43" s="478"/>
      <c r="AA43" s="478"/>
      <c r="AB43" s="478"/>
      <c r="AC43" s="478"/>
      <c r="AD43" s="127"/>
      <c r="AE43" s="126"/>
    </row>
    <row r="44" spans="1:31" ht="20.100000000000001" customHeight="1" x14ac:dyDescent="0.2">
      <c r="A44" s="203" t="s">
        <v>101</v>
      </c>
      <c r="B44" s="135" t="str">
        <f t="shared" si="1"/>
        <v/>
      </c>
      <c r="C44" s="136"/>
      <c r="D44" s="554" t="str">
        <f t="shared" si="2"/>
        <v/>
      </c>
      <c r="E44" s="179"/>
      <c r="F44" s="478"/>
      <c r="G44" s="478"/>
      <c r="H44" s="478"/>
      <c r="I44" s="478"/>
      <c r="J44" s="478"/>
      <c r="K44" s="478"/>
      <c r="L44" s="478"/>
      <c r="M44" s="478"/>
      <c r="N44" s="478"/>
      <c r="O44" s="478"/>
      <c r="P44" s="478"/>
      <c r="Q44" s="478"/>
      <c r="R44" s="478"/>
      <c r="S44" s="478"/>
      <c r="T44" s="478"/>
      <c r="U44" s="478"/>
      <c r="V44" s="478"/>
      <c r="W44" s="478"/>
      <c r="X44" s="478"/>
      <c r="Y44" s="478"/>
      <c r="Z44" s="478"/>
      <c r="AA44" s="478"/>
      <c r="AB44" s="478"/>
      <c r="AC44" s="478"/>
      <c r="AD44" s="127"/>
      <c r="AE44" s="126"/>
    </row>
    <row r="45" spans="1:31" ht="20.100000000000001" customHeight="1" x14ac:dyDescent="0.2">
      <c r="A45" s="203" t="s">
        <v>103</v>
      </c>
      <c r="B45" s="135" t="str">
        <f t="shared" si="1"/>
        <v/>
      </c>
      <c r="C45" s="136"/>
      <c r="D45" s="554" t="str">
        <f t="shared" si="2"/>
        <v/>
      </c>
      <c r="E45" s="179"/>
      <c r="F45" s="478"/>
      <c r="G45" s="478"/>
      <c r="H45" s="478"/>
      <c r="I45" s="478"/>
      <c r="J45" s="478"/>
      <c r="K45" s="478"/>
      <c r="L45" s="478"/>
      <c r="M45" s="478"/>
      <c r="N45" s="478"/>
      <c r="O45" s="478"/>
      <c r="P45" s="478"/>
      <c r="Q45" s="478"/>
      <c r="R45" s="478"/>
      <c r="S45" s="478"/>
      <c r="T45" s="478"/>
      <c r="U45" s="478"/>
      <c r="V45" s="478"/>
      <c r="W45" s="478"/>
      <c r="X45" s="478"/>
      <c r="Y45" s="478"/>
      <c r="Z45" s="478"/>
      <c r="AA45" s="478"/>
      <c r="AB45" s="478"/>
      <c r="AC45" s="478"/>
      <c r="AD45" s="127"/>
      <c r="AE45" s="126"/>
    </row>
    <row r="46" spans="1:31" ht="20.100000000000001" customHeight="1" x14ac:dyDescent="0.2">
      <c r="A46" s="203" t="s">
        <v>105</v>
      </c>
      <c r="B46" s="135" t="str">
        <f t="shared" si="1"/>
        <v/>
      </c>
      <c r="C46" s="136"/>
      <c r="D46" s="554" t="str">
        <f t="shared" si="2"/>
        <v/>
      </c>
      <c r="E46" s="179"/>
      <c r="F46" s="478"/>
      <c r="G46" s="478"/>
      <c r="H46" s="478"/>
      <c r="I46" s="478"/>
      <c r="J46" s="478"/>
      <c r="K46" s="478"/>
      <c r="L46" s="478"/>
      <c r="M46" s="478"/>
      <c r="N46" s="478"/>
      <c r="O46" s="478"/>
      <c r="P46" s="478"/>
      <c r="Q46" s="478"/>
      <c r="R46" s="478"/>
      <c r="S46" s="478"/>
      <c r="T46" s="478"/>
      <c r="U46" s="478"/>
      <c r="V46" s="478"/>
      <c r="W46" s="478"/>
      <c r="X46" s="478"/>
      <c r="Y46" s="478"/>
      <c r="Z46" s="478"/>
      <c r="AA46" s="478"/>
      <c r="AB46" s="478"/>
      <c r="AC46" s="478"/>
      <c r="AD46" s="127"/>
      <c r="AE46" s="126"/>
    </row>
    <row r="47" spans="1:31" ht="20.100000000000001" customHeight="1" x14ac:dyDescent="0.2">
      <c r="A47" s="203" t="s">
        <v>107</v>
      </c>
      <c r="B47" s="135" t="str">
        <f t="shared" si="1"/>
        <v/>
      </c>
      <c r="C47" s="136"/>
      <c r="D47" s="554" t="str">
        <f t="shared" si="2"/>
        <v/>
      </c>
      <c r="E47" s="179"/>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127"/>
      <c r="AE47" s="126"/>
    </row>
    <row r="48" spans="1:31" ht="20.100000000000001" customHeight="1" x14ac:dyDescent="0.2">
      <c r="A48" s="203" t="s">
        <v>109</v>
      </c>
      <c r="B48" s="135" t="str">
        <f t="shared" si="1"/>
        <v/>
      </c>
      <c r="C48" s="136"/>
      <c r="D48" s="554" t="str">
        <f t="shared" si="2"/>
        <v/>
      </c>
      <c r="E48" s="179"/>
      <c r="F48" s="478"/>
      <c r="G48" s="478"/>
      <c r="H48" s="478"/>
      <c r="I48" s="478"/>
      <c r="J48" s="478"/>
      <c r="K48" s="478"/>
      <c r="L48" s="478"/>
      <c r="M48" s="478"/>
      <c r="N48" s="478"/>
      <c r="O48" s="478"/>
      <c r="P48" s="478"/>
      <c r="Q48" s="478"/>
      <c r="R48" s="478"/>
      <c r="S48" s="478"/>
      <c r="T48" s="478"/>
      <c r="U48" s="478"/>
      <c r="V48" s="478"/>
      <c r="W48" s="478"/>
      <c r="X48" s="478"/>
      <c r="Y48" s="478"/>
      <c r="Z48" s="478"/>
      <c r="AA48" s="478"/>
      <c r="AB48" s="478"/>
      <c r="AC48" s="478"/>
      <c r="AD48" s="127"/>
      <c r="AE48" s="126"/>
    </row>
    <row r="49" spans="1:31" ht="20.100000000000001" customHeight="1" x14ac:dyDescent="0.2">
      <c r="A49" s="203" t="s">
        <v>1735</v>
      </c>
      <c r="B49" s="135" t="str">
        <f t="shared" si="1"/>
        <v/>
      </c>
      <c r="C49" s="136"/>
      <c r="D49" s="554" t="str">
        <f t="shared" si="2"/>
        <v/>
      </c>
      <c r="E49" s="179"/>
      <c r="F49" s="478"/>
      <c r="G49" s="478"/>
      <c r="H49" s="478"/>
      <c r="I49" s="478"/>
      <c r="J49" s="478"/>
      <c r="K49" s="478"/>
      <c r="L49" s="478"/>
      <c r="M49" s="478"/>
      <c r="N49" s="478"/>
      <c r="O49" s="478"/>
      <c r="P49" s="478"/>
      <c r="Q49" s="478"/>
      <c r="R49" s="478"/>
      <c r="S49" s="478"/>
      <c r="T49" s="478"/>
      <c r="U49" s="478"/>
      <c r="V49" s="478"/>
      <c r="W49" s="478"/>
      <c r="X49" s="478"/>
      <c r="Y49" s="478"/>
      <c r="Z49" s="478"/>
      <c r="AA49" s="478"/>
      <c r="AB49" s="478"/>
      <c r="AC49" s="478"/>
      <c r="AD49" s="127"/>
      <c r="AE49" s="126"/>
    </row>
    <row r="50" spans="1:31" ht="20.100000000000001" customHeight="1" x14ac:dyDescent="0.2">
      <c r="A50" s="203" t="s">
        <v>1736</v>
      </c>
      <c r="B50" s="135" t="str">
        <f t="shared" si="1"/>
        <v/>
      </c>
      <c r="C50" s="136"/>
      <c r="D50" s="554" t="str">
        <f t="shared" si="2"/>
        <v/>
      </c>
      <c r="E50" s="179"/>
      <c r="F50" s="478"/>
      <c r="G50" s="478"/>
      <c r="H50" s="478"/>
      <c r="I50" s="478"/>
      <c r="J50" s="478"/>
      <c r="K50" s="478"/>
      <c r="L50" s="478"/>
      <c r="M50" s="478"/>
      <c r="N50" s="478"/>
      <c r="O50" s="478"/>
      <c r="P50" s="478"/>
      <c r="Q50" s="478"/>
      <c r="R50" s="478"/>
      <c r="S50" s="478"/>
      <c r="T50" s="478"/>
      <c r="U50" s="478"/>
      <c r="V50" s="478"/>
      <c r="W50" s="478"/>
      <c r="X50" s="478"/>
      <c r="Y50" s="478"/>
      <c r="Z50" s="478"/>
      <c r="AA50" s="478"/>
      <c r="AB50" s="478"/>
      <c r="AC50" s="478"/>
      <c r="AD50" s="127"/>
      <c r="AE50" s="126"/>
    </row>
    <row r="51" spans="1:31" ht="20.100000000000001" customHeight="1" x14ac:dyDescent="0.2">
      <c r="A51" s="203" t="s">
        <v>1737</v>
      </c>
      <c r="B51" s="135" t="str">
        <f t="shared" si="1"/>
        <v/>
      </c>
      <c r="C51" s="136"/>
      <c r="D51" s="554" t="str">
        <f t="shared" si="2"/>
        <v/>
      </c>
      <c r="E51" s="179"/>
      <c r="F51" s="478"/>
      <c r="G51" s="478"/>
      <c r="H51" s="478"/>
      <c r="I51" s="478"/>
      <c r="J51" s="478"/>
      <c r="K51" s="478"/>
      <c r="L51" s="478"/>
      <c r="M51" s="478"/>
      <c r="N51" s="478"/>
      <c r="O51" s="478"/>
      <c r="P51" s="478"/>
      <c r="Q51" s="478"/>
      <c r="R51" s="478"/>
      <c r="S51" s="478"/>
      <c r="T51" s="478"/>
      <c r="U51" s="478"/>
      <c r="V51" s="478"/>
      <c r="W51" s="478"/>
      <c r="X51" s="478"/>
      <c r="Y51" s="478"/>
      <c r="Z51" s="478"/>
      <c r="AA51" s="478"/>
      <c r="AB51" s="478"/>
      <c r="AC51" s="478"/>
      <c r="AD51" s="127"/>
      <c r="AE51" s="126"/>
    </row>
    <row r="52" spans="1:31" ht="20.100000000000001" customHeight="1" x14ac:dyDescent="0.2">
      <c r="A52" s="203" t="s">
        <v>1738</v>
      </c>
      <c r="B52" s="135" t="str">
        <f t="shared" si="1"/>
        <v/>
      </c>
      <c r="C52" s="136"/>
      <c r="D52" s="554" t="str">
        <f t="shared" ref="D52:D83" si="4">IFERROR(VLOOKUP(A52,Tabla_CyP,8,FALSE),"")</f>
        <v/>
      </c>
      <c r="E52" s="179"/>
      <c r="F52" s="478"/>
      <c r="G52" s="478"/>
      <c r="H52" s="478"/>
      <c r="I52" s="478"/>
      <c r="J52" s="478"/>
      <c r="K52" s="478"/>
      <c r="L52" s="478"/>
      <c r="M52" s="478"/>
      <c r="N52" s="478"/>
      <c r="O52" s="478"/>
      <c r="P52" s="478"/>
      <c r="Q52" s="478"/>
      <c r="R52" s="478"/>
      <c r="S52" s="478"/>
      <c r="T52" s="478"/>
      <c r="U52" s="478"/>
      <c r="V52" s="478"/>
      <c r="W52" s="478"/>
      <c r="X52" s="478"/>
      <c r="Y52" s="478"/>
      <c r="Z52" s="478"/>
      <c r="AA52" s="478"/>
      <c r="AB52" s="478"/>
      <c r="AC52" s="478"/>
      <c r="AD52" s="127"/>
      <c r="AE52" s="126"/>
    </row>
    <row r="53" spans="1:31" ht="20.100000000000001" customHeight="1" x14ac:dyDescent="0.2">
      <c r="A53" s="203" t="s">
        <v>1739</v>
      </c>
      <c r="B53" s="135" t="str">
        <f t="shared" si="1"/>
        <v/>
      </c>
      <c r="C53" s="136"/>
      <c r="D53" s="554" t="str">
        <f t="shared" si="4"/>
        <v/>
      </c>
      <c r="E53" s="179"/>
      <c r="F53" s="478"/>
      <c r="G53" s="478"/>
      <c r="H53" s="478"/>
      <c r="I53" s="478"/>
      <c r="J53" s="478"/>
      <c r="K53" s="478"/>
      <c r="L53" s="478"/>
      <c r="M53" s="478"/>
      <c r="N53" s="478"/>
      <c r="O53" s="478"/>
      <c r="P53" s="478"/>
      <c r="Q53" s="478"/>
      <c r="R53" s="478"/>
      <c r="S53" s="478"/>
      <c r="T53" s="478"/>
      <c r="U53" s="478"/>
      <c r="V53" s="478"/>
      <c r="W53" s="478"/>
      <c r="X53" s="478"/>
      <c r="Y53" s="478"/>
      <c r="Z53" s="478"/>
      <c r="AA53" s="478"/>
      <c r="AB53" s="478"/>
      <c r="AC53" s="478"/>
      <c r="AD53" s="127"/>
      <c r="AE53" s="126"/>
    </row>
    <row r="54" spans="1:31" ht="20.100000000000001" customHeight="1" x14ac:dyDescent="0.2">
      <c r="A54" s="203" t="s">
        <v>1740</v>
      </c>
      <c r="B54" s="135" t="str">
        <f t="shared" si="1"/>
        <v/>
      </c>
      <c r="C54" s="136"/>
      <c r="D54" s="554" t="str">
        <f t="shared" si="4"/>
        <v/>
      </c>
      <c r="E54" s="179"/>
      <c r="F54" s="478"/>
      <c r="G54" s="478"/>
      <c r="H54" s="478"/>
      <c r="I54" s="478"/>
      <c r="J54" s="478"/>
      <c r="K54" s="478"/>
      <c r="L54" s="478"/>
      <c r="M54" s="478"/>
      <c r="N54" s="478"/>
      <c r="O54" s="478"/>
      <c r="P54" s="478"/>
      <c r="Q54" s="478"/>
      <c r="R54" s="478"/>
      <c r="S54" s="478"/>
      <c r="T54" s="478"/>
      <c r="U54" s="478"/>
      <c r="V54" s="478"/>
      <c r="W54" s="478"/>
      <c r="X54" s="478"/>
      <c r="Y54" s="478"/>
      <c r="Z54" s="478"/>
      <c r="AA54" s="478"/>
      <c r="AB54" s="478"/>
      <c r="AC54" s="478"/>
      <c r="AD54" s="127"/>
      <c r="AE54" s="126"/>
    </row>
    <row r="55" spans="1:31" ht="20.100000000000001" customHeight="1" x14ac:dyDescent="0.2">
      <c r="A55" s="203" t="s">
        <v>1741</v>
      </c>
      <c r="B55" s="135" t="str">
        <f t="shared" si="1"/>
        <v/>
      </c>
      <c r="C55" s="136"/>
      <c r="D55" s="554" t="str">
        <f t="shared" si="4"/>
        <v/>
      </c>
      <c r="E55" s="179"/>
      <c r="F55" s="478"/>
      <c r="G55" s="478"/>
      <c r="H55" s="478"/>
      <c r="I55" s="478"/>
      <c r="J55" s="478"/>
      <c r="K55" s="478"/>
      <c r="L55" s="478"/>
      <c r="M55" s="478"/>
      <c r="N55" s="478"/>
      <c r="O55" s="478"/>
      <c r="P55" s="478"/>
      <c r="Q55" s="478"/>
      <c r="R55" s="478"/>
      <c r="S55" s="478"/>
      <c r="T55" s="478"/>
      <c r="U55" s="478"/>
      <c r="V55" s="478"/>
      <c r="W55" s="478"/>
      <c r="X55" s="478"/>
      <c r="Y55" s="478"/>
      <c r="Z55" s="478"/>
      <c r="AA55" s="478"/>
      <c r="AB55" s="478"/>
      <c r="AC55" s="478"/>
      <c r="AD55" s="127"/>
      <c r="AE55" s="126"/>
    </row>
    <row r="56" spans="1:31" ht="20.100000000000001" customHeight="1" x14ac:dyDescent="0.2">
      <c r="A56" s="203" t="s">
        <v>1742</v>
      </c>
      <c r="B56" s="135" t="str">
        <f t="shared" si="1"/>
        <v/>
      </c>
      <c r="C56" s="136"/>
      <c r="D56" s="554" t="str">
        <f t="shared" si="4"/>
        <v/>
      </c>
      <c r="E56" s="179"/>
      <c r="F56" s="478"/>
      <c r="G56" s="478"/>
      <c r="H56" s="478"/>
      <c r="I56" s="478"/>
      <c r="J56" s="478"/>
      <c r="K56" s="478"/>
      <c r="L56" s="478"/>
      <c r="M56" s="478"/>
      <c r="N56" s="478"/>
      <c r="O56" s="478"/>
      <c r="P56" s="478"/>
      <c r="Q56" s="478"/>
      <c r="R56" s="478"/>
      <c r="S56" s="478"/>
      <c r="T56" s="478"/>
      <c r="U56" s="478"/>
      <c r="V56" s="478"/>
      <c r="W56" s="478"/>
      <c r="X56" s="478"/>
      <c r="Y56" s="478"/>
      <c r="Z56" s="478"/>
      <c r="AA56" s="478"/>
      <c r="AB56" s="478"/>
      <c r="AC56" s="478"/>
      <c r="AD56" s="127"/>
      <c r="AE56" s="126"/>
    </row>
    <row r="57" spans="1:31" ht="20.100000000000001" customHeight="1" x14ac:dyDescent="0.2">
      <c r="A57" s="203" t="s">
        <v>1743</v>
      </c>
      <c r="B57" s="135" t="str">
        <f t="shared" si="1"/>
        <v/>
      </c>
      <c r="C57" s="136"/>
      <c r="D57" s="554" t="str">
        <f t="shared" si="4"/>
        <v/>
      </c>
      <c r="E57" s="179"/>
      <c r="F57" s="478"/>
      <c r="G57" s="478"/>
      <c r="H57" s="478"/>
      <c r="I57" s="478"/>
      <c r="J57" s="478"/>
      <c r="K57" s="478"/>
      <c r="L57" s="478"/>
      <c r="M57" s="478"/>
      <c r="N57" s="478"/>
      <c r="O57" s="478"/>
      <c r="P57" s="478"/>
      <c r="Q57" s="478"/>
      <c r="R57" s="478"/>
      <c r="S57" s="478"/>
      <c r="T57" s="478"/>
      <c r="U57" s="478"/>
      <c r="V57" s="478"/>
      <c r="W57" s="478"/>
      <c r="X57" s="478"/>
      <c r="Y57" s="478"/>
      <c r="Z57" s="478"/>
      <c r="AA57" s="478"/>
      <c r="AB57" s="478"/>
      <c r="AC57" s="478"/>
      <c r="AD57" s="127"/>
      <c r="AE57" s="126"/>
    </row>
    <row r="58" spans="1:31" ht="20.100000000000001" customHeight="1" x14ac:dyDescent="0.2">
      <c r="A58" s="203" t="s">
        <v>1744</v>
      </c>
      <c r="B58" s="135" t="str">
        <f t="shared" si="1"/>
        <v/>
      </c>
      <c r="C58" s="136"/>
      <c r="D58" s="554" t="str">
        <f t="shared" si="4"/>
        <v/>
      </c>
      <c r="E58" s="179"/>
      <c r="F58" s="478"/>
      <c r="G58" s="478"/>
      <c r="H58" s="478"/>
      <c r="I58" s="478"/>
      <c r="J58" s="478"/>
      <c r="K58" s="478"/>
      <c r="L58" s="478"/>
      <c r="M58" s="478"/>
      <c r="N58" s="478"/>
      <c r="O58" s="478"/>
      <c r="P58" s="478"/>
      <c r="Q58" s="478"/>
      <c r="R58" s="478"/>
      <c r="S58" s="478"/>
      <c r="T58" s="478"/>
      <c r="U58" s="478"/>
      <c r="V58" s="478"/>
      <c r="W58" s="478"/>
      <c r="X58" s="478"/>
      <c r="Y58" s="478"/>
      <c r="Z58" s="478"/>
      <c r="AA58" s="478"/>
      <c r="AB58" s="478"/>
      <c r="AC58" s="478"/>
      <c r="AD58" s="127"/>
      <c r="AE58" s="126"/>
    </row>
    <row r="59" spans="1:31" ht="20.100000000000001" customHeight="1" x14ac:dyDescent="0.2">
      <c r="A59" s="203" t="s">
        <v>1745</v>
      </c>
      <c r="B59" s="135" t="str">
        <f t="shared" si="1"/>
        <v/>
      </c>
      <c r="C59" s="136"/>
      <c r="D59" s="554" t="str">
        <f t="shared" si="4"/>
        <v/>
      </c>
      <c r="E59" s="179"/>
      <c r="F59" s="478"/>
      <c r="G59" s="478"/>
      <c r="H59" s="478"/>
      <c r="I59" s="478"/>
      <c r="J59" s="478"/>
      <c r="K59" s="478"/>
      <c r="L59" s="478"/>
      <c r="M59" s="478"/>
      <c r="N59" s="478"/>
      <c r="O59" s="478"/>
      <c r="P59" s="478"/>
      <c r="Q59" s="478"/>
      <c r="R59" s="478"/>
      <c r="S59" s="478"/>
      <c r="T59" s="478"/>
      <c r="U59" s="478"/>
      <c r="V59" s="478"/>
      <c r="W59" s="478"/>
      <c r="X59" s="478"/>
      <c r="Y59" s="478"/>
      <c r="Z59" s="478"/>
      <c r="AA59" s="478"/>
      <c r="AB59" s="478"/>
      <c r="AC59" s="478"/>
      <c r="AD59" s="127"/>
      <c r="AE59" s="126"/>
    </row>
    <row r="60" spans="1:31" ht="20.100000000000001" customHeight="1" x14ac:dyDescent="0.2">
      <c r="A60" s="203" t="s">
        <v>1746</v>
      </c>
      <c r="B60" s="135" t="str">
        <f t="shared" si="1"/>
        <v/>
      </c>
      <c r="C60" s="136"/>
      <c r="D60" s="554" t="str">
        <f t="shared" si="4"/>
        <v/>
      </c>
      <c r="E60" s="179"/>
      <c r="F60" s="478"/>
      <c r="G60" s="478"/>
      <c r="H60" s="478"/>
      <c r="I60" s="478"/>
      <c r="J60" s="478"/>
      <c r="K60" s="478"/>
      <c r="L60" s="478"/>
      <c r="M60" s="478"/>
      <c r="N60" s="478"/>
      <c r="O60" s="478"/>
      <c r="P60" s="478"/>
      <c r="Q60" s="478"/>
      <c r="R60" s="478"/>
      <c r="S60" s="478"/>
      <c r="T60" s="478"/>
      <c r="U60" s="478"/>
      <c r="V60" s="478"/>
      <c r="W60" s="478"/>
      <c r="X60" s="478"/>
      <c r="Y60" s="478"/>
      <c r="Z60" s="478"/>
      <c r="AA60" s="478"/>
      <c r="AB60" s="478"/>
      <c r="AC60" s="478"/>
      <c r="AD60" s="127"/>
      <c r="AE60" s="126"/>
    </row>
    <row r="61" spans="1:31" ht="20.100000000000001" customHeight="1" x14ac:dyDescent="0.2">
      <c r="A61" s="203" t="s">
        <v>1747</v>
      </c>
      <c r="B61" s="135" t="str">
        <f t="shared" si="1"/>
        <v/>
      </c>
      <c r="C61" s="136"/>
      <c r="D61" s="554" t="str">
        <f t="shared" si="4"/>
        <v/>
      </c>
      <c r="E61" s="179"/>
      <c r="F61" s="478"/>
      <c r="G61" s="478"/>
      <c r="H61" s="478"/>
      <c r="I61" s="478"/>
      <c r="J61" s="478"/>
      <c r="K61" s="478"/>
      <c r="L61" s="478"/>
      <c r="M61" s="478"/>
      <c r="N61" s="478"/>
      <c r="O61" s="478"/>
      <c r="P61" s="478"/>
      <c r="Q61" s="478"/>
      <c r="R61" s="478"/>
      <c r="S61" s="478"/>
      <c r="T61" s="478"/>
      <c r="U61" s="478"/>
      <c r="V61" s="478"/>
      <c r="W61" s="478"/>
      <c r="X61" s="478"/>
      <c r="Y61" s="478"/>
      <c r="Z61" s="478"/>
      <c r="AA61" s="478"/>
      <c r="AB61" s="478"/>
      <c r="AC61" s="478"/>
      <c r="AD61" s="127"/>
      <c r="AE61" s="126"/>
    </row>
    <row r="62" spans="1:31" ht="20.100000000000001" customHeight="1" x14ac:dyDescent="0.2">
      <c r="A62" s="203" t="s">
        <v>1748</v>
      </c>
      <c r="B62" s="135" t="str">
        <f t="shared" si="1"/>
        <v/>
      </c>
      <c r="C62" s="136"/>
      <c r="D62" s="554" t="str">
        <f t="shared" si="4"/>
        <v/>
      </c>
      <c r="E62" s="179"/>
      <c r="F62" s="478"/>
      <c r="G62" s="478"/>
      <c r="H62" s="478"/>
      <c r="I62" s="478"/>
      <c r="J62" s="478"/>
      <c r="K62" s="478"/>
      <c r="L62" s="478"/>
      <c r="M62" s="478"/>
      <c r="N62" s="478"/>
      <c r="O62" s="478"/>
      <c r="P62" s="478"/>
      <c r="Q62" s="478"/>
      <c r="R62" s="478"/>
      <c r="S62" s="478"/>
      <c r="T62" s="478"/>
      <c r="U62" s="478"/>
      <c r="V62" s="478"/>
      <c r="W62" s="478"/>
      <c r="X62" s="478"/>
      <c r="Y62" s="478"/>
      <c r="Z62" s="478"/>
      <c r="AA62" s="478"/>
      <c r="AB62" s="478"/>
      <c r="AC62" s="478"/>
      <c r="AD62" s="127"/>
      <c r="AE62" s="126"/>
    </row>
    <row r="63" spans="1:31" ht="20.100000000000001" customHeight="1" x14ac:dyDescent="0.2">
      <c r="A63" s="203" t="s">
        <v>1749</v>
      </c>
      <c r="B63" s="135" t="str">
        <f t="shared" si="1"/>
        <v/>
      </c>
      <c r="C63" s="136"/>
      <c r="D63" s="554" t="str">
        <f t="shared" si="4"/>
        <v/>
      </c>
      <c r="E63" s="179"/>
      <c r="F63" s="478"/>
      <c r="G63" s="478"/>
      <c r="H63" s="478"/>
      <c r="I63" s="478"/>
      <c r="J63" s="478"/>
      <c r="K63" s="478"/>
      <c r="L63" s="478"/>
      <c r="M63" s="478"/>
      <c r="N63" s="478"/>
      <c r="O63" s="478"/>
      <c r="P63" s="478"/>
      <c r="Q63" s="478"/>
      <c r="R63" s="478"/>
      <c r="S63" s="478"/>
      <c r="T63" s="478"/>
      <c r="U63" s="478"/>
      <c r="V63" s="478"/>
      <c r="W63" s="478"/>
      <c r="X63" s="478"/>
      <c r="Y63" s="478"/>
      <c r="Z63" s="478"/>
      <c r="AA63" s="478"/>
      <c r="AB63" s="478"/>
      <c r="AC63" s="478"/>
      <c r="AD63" s="127"/>
      <c r="AE63" s="126"/>
    </row>
    <row r="64" spans="1:31" ht="20.100000000000001" customHeight="1" x14ac:dyDescent="0.2">
      <c r="A64" s="203" t="s">
        <v>1750</v>
      </c>
      <c r="B64" s="135" t="str">
        <f t="shared" si="1"/>
        <v/>
      </c>
      <c r="C64" s="136"/>
      <c r="D64" s="554" t="str">
        <f t="shared" si="4"/>
        <v/>
      </c>
      <c r="E64" s="179"/>
      <c r="F64" s="478"/>
      <c r="G64" s="478"/>
      <c r="H64" s="478"/>
      <c r="I64" s="478"/>
      <c r="J64" s="478"/>
      <c r="K64" s="478"/>
      <c r="L64" s="478"/>
      <c r="M64" s="478"/>
      <c r="N64" s="478"/>
      <c r="O64" s="478"/>
      <c r="P64" s="478"/>
      <c r="Q64" s="478"/>
      <c r="R64" s="478"/>
      <c r="S64" s="478"/>
      <c r="T64" s="478"/>
      <c r="U64" s="478"/>
      <c r="V64" s="478"/>
      <c r="W64" s="478"/>
      <c r="X64" s="478"/>
      <c r="Y64" s="478"/>
      <c r="Z64" s="478"/>
      <c r="AA64" s="478"/>
      <c r="AB64" s="478"/>
      <c r="AC64" s="478"/>
      <c r="AD64" s="127"/>
      <c r="AE64" s="126"/>
    </row>
    <row r="65" spans="1:31" ht="20.100000000000001" customHeight="1" x14ac:dyDescent="0.2">
      <c r="A65" s="203" t="s">
        <v>1751</v>
      </c>
      <c r="B65" s="135" t="str">
        <f t="shared" si="1"/>
        <v/>
      </c>
      <c r="C65" s="136"/>
      <c r="D65" s="554" t="str">
        <f t="shared" si="4"/>
        <v/>
      </c>
      <c r="E65" s="179"/>
      <c r="F65" s="478"/>
      <c r="G65" s="478"/>
      <c r="H65" s="478"/>
      <c r="I65" s="478"/>
      <c r="J65" s="478"/>
      <c r="K65" s="478"/>
      <c r="L65" s="478"/>
      <c r="M65" s="478"/>
      <c r="N65" s="478"/>
      <c r="O65" s="478"/>
      <c r="P65" s="478"/>
      <c r="Q65" s="478"/>
      <c r="R65" s="478"/>
      <c r="S65" s="478"/>
      <c r="T65" s="478"/>
      <c r="U65" s="478"/>
      <c r="V65" s="478"/>
      <c r="W65" s="478"/>
      <c r="X65" s="478"/>
      <c r="Y65" s="478"/>
      <c r="Z65" s="478"/>
      <c r="AA65" s="478"/>
      <c r="AB65" s="478"/>
      <c r="AC65" s="478"/>
      <c r="AD65" s="127"/>
      <c r="AE65" s="126"/>
    </row>
    <row r="66" spans="1:31" ht="20.100000000000001" customHeight="1" x14ac:dyDescent="0.2">
      <c r="A66" s="203" t="s">
        <v>1752</v>
      </c>
      <c r="B66" s="135" t="str">
        <f t="shared" si="1"/>
        <v/>
      </c>
      <c r="C66" s="136"/>
      <c r="D66" s="554" t="str">
        <f t="shared" si="4"/>
        <v/>
      </c>
      <c r="E66" s="179"/>
      <c r="F66" s="478"/>
      <c r="G66" s="478"/>
      <c r="H66" s="478"/>
      <c r="I66" s="478"/>
      <c r="J66" s="478"/>
      <c r="K66" s="478"/>
      <c r="L66" s="478"/>
      <c r="M66" s="478"/>
      <c r="N66" s="478"/>
      <c r="O66" s="478"/>
      <c r="P66" s="478"/>
      <c r="Q66" s="478"/>
      <c r="R66" s="478"/>
      <c r="S66" s="478"/>
      <c r="T66" s="478"/>
      <c r="U66" s="478"/>
      <c r="V66" s="478"/>
      <c r="W66" s="478"/>
      <c r="X66" s="478"/>
      <c r="Y66" s="478"/>
      <c r="Z66" s="478"/>
      <c r="AA66" s="478"/>
      <c r="AB66" s="478"/>
      <c r="AC66" s="478"/>
      <c r="AD66" s="127"/>
      <c r="AE66" s="126"/>
    </row>
    <row r="67" spans="1:31" ht="20.100000000000001" customHeight="1" x14ac:dyDescent="0.2">
      <c r="A67" s="203" t="s">
        <v>1753</v>
      </c>
      <c r="B67" s="135" t="str">
        <f t="shared" si="1"/>
        <v/>
      </c>
      <c r="C67" s="136"/>
      <c r="D67" s="554" t="str">
        <f t="shared" si="4"/>
        <v/>
      </c>
      <c r="E67" s="179"/>
      <c r="F67" s="478"/>
      <c r="G67" s="478"/>
      <c r="H67" s="478"/>
      <c r="I67" s="478"/>
      <c r="J67" s="478"/>
      <c r="K67" s="478"/>
      <c r="L67" s="478"/>
      <c r="M67" s="478"/>
      <c r="N67" s="478"/>
      <c r="O67" s="478"/>
      <c r="P67" s="478"/>
      <c r="Q67" s="478"/>
      <c r="R67" s="478"/>
      <c r="S67" s="478"/>
      <c r="T67" s="478"/>
      <c r="U67" s="478"/>
      <c r="V67" s="478"/>
      <c r="W67" s="478"/>
      <c r="X67" s="478"/>
      <c r="Y67" s="478"/>
      <c r="Z67" s="478"/>
      <c r="AA67" s="478"/>
      <c r="AB67" s="478"/>
      <c r="AC67" s="478"/>
      <c r="AD67" s="127"/>
      <c r="AE67" s="126"/>
    </row>
    <row r="68" spans="1:31" ht="20.100000000000001" customHeight="1" x14ac:dyDescent="0.2">
      <c r="A68" s="203" t="s">
        <v>1754</v>
      </c>
      <c r="B68" s="135" t="str">
        <f t="shared" si="1"/>
        <v/>
      </c>
      <c r="C68" s="136"/>
      <c r="D68" s="554" t="str">
        <f t="shared" si="4"/>
        <v/>
      </c>
      <c r="E68" s="179"/>
      <c r="F68" s="478"/>
      <c r="G68" s="478"/>
      <c r="H68" s="478"/>
      <c r="I68" s="478"/>
      <c r="J68" s="478"/>
      <c r="K68" s="478"/>
      <c r="L68" s="478"/>
      <c r="M68" s="478"/>
      <c r="N68" s="478"/>
      <c r="O68" s="478"/>
      <c r="P68" s="478"/>
      <c r="Q68" s="478"/>
      <c r="R68" s="478"/>
      <c r="S68" s="478"/>
      <c r="T68" s="478"/>
      <c r="U68" s="478"/>
      <c r="V68" s="478"/>
      <c r="W68" s="478"/>
      <c r="X68" s="478"/>
      <c r="Y68" s="478"/>
      <c r="Z68" s="478"/>
      <c r="AA68" s="478"/>
      <c r="AB68" s="478"/>
      <c r="AC68" s="478"/>
      <c r="AD68" s="127"/>
      <c r="AE68" s="126"/>
    </row>
    <row r="69" spans="1:31" ht="20.100000000000001" customHeight="1" x14ac:dyDescent="0.2">
      <c r="A69" s="203" t="s">
        <v>1755</v>
      </c>
      <c r="B69" s="135" t="str">
        <f t="shared" si="1"/>
        <v/>
      </c>
      <c r="C69" s="136"/>
      <c r="D69" s="554" t="str">
        <f t="shared" si="4"/>
        <v/>
      </c>
      <c r="E69" s="179"/>
      <c r="F69" s="478"/>
      <c r="G69" s="478"/>
      <c r="H69" s="478"/>
      <c r="I69" s="478"/>
      <c r="J69" s="478"/>
      <c r="K69" s="478"/>
      <c r="L69" s="478"/>
      <c r="M69" s="478"/>
      <c r="N69" s="478"/>
      <c r="O69" s="478"/>
      <c r="P69" s="478"/>
      <c r="Q69" s="478"/>
      <c r="R69" s="478"/>
      <c r="S69" s="478"/>
      <c r="T69" s="478"/>
      <c r="U69" s="478"/>
      <c r="V69" s="478"/>
      <c r="W69" s="478"/>
      <c r="X69" s="478"/>
      <c r="Y69" s="478"/>
      <c r="Z69" s="478"/>
      <c r="AA69" s="478"/>
      <c r="AB69" s="478"/>
      <c r="AC69" s="478"/>
      <c r="AD69" s="127"/>
      <c r="AE69" s="126"/>
    </row>
    <row r="70" spans="1:31" ht="20.100000000000001" customHeight="1" x14ac:dyDescent="0.2">
      <c r="A70" s="203" t="s">
        <v>1756</v>
      </c>
      <c r="B70" s="135" t="str">
        <f t="shared" si="1"/>
        <v/>
      </c>
      <c r="C70" s="136"/>
      <c r="D70" s="554" t="str">
        <f t="shared" si="4"/>
        <v/>
      </c>
      <c r="E70" s="179"/>
      <c r="F70" s="478"/>
      <c r="G70" s="478"/>
      <c r="H70" s="478"/>
      <c r="I70" s="478"/>
      <c r="J70" s="478"/>
      <c r="K70" s="478"/>
      <c r="L70" s="478"/>
      <c r="M70" s="478"/>
      <c r="N70" s="478"/>
      <c r="O70" s="478"/>
      <c r="P70" s="478"/>
      <c r="Q70" s="478"/>
      <c r="R70" s="478"/>
      <c r="S70" s="478"/>
      <c r="T70" s="478"/>
      <c r="U70" s="478"/>
      <c r="V70" s="478"/>
      <c r="W70" s="478"/>
      <c r="X70" s="478"/>
      <c r="Y70" s="478"/>
      <c r="Z70" s="478"/>
      <c r="AA70" s="478"/>
      <c r="AB70" s="478"/>
      <c r="AC70" s="478"/>
      <c r="AD70" s="127"/>
      <c r="AE70" s="126"/>
    </row>
    <row r="71" spans="1:31" ht="20.100000000000001" customHeight="1" x14ac:dyDescent="0.2">
      <c r="A71" s="203" t="s">
        <v>1757</v>
      </c>
      <c r="B71" s="135" t="str">
        <f t="shared" si="1"/>
        <v/>
      </c>
      <c r="C71" s="136"/>
      <c r="D71" s="554" t="str">
        <f t="shared" si="4"/>
        <v/>
      </c>
      <c r="E71" s="179"/>
      <c r="F71" s="478"/>
      <c r="G71" s="478"/>
      <c r="H71" s="478"/>
      <c r="I71" s="478"/>
      <c r="J71" s="478"/>
      <c r="K71" s="478"/>
      <c r="L71" s="478"/>
      <c r="M71" s="478"/>
      <c r="N71" s="478"/>
      <c r="O71" s="478"/>
      <c r="P71" s="478"/>
      <c r="Q71" s="478"/>
      <c r="R71" s="478"/>
      <c r="S71" s="478"/>
      <c r="T71" s="478"/>
      <c r="U71" s="478"/>
      <c r="V71" s="478"/>
      <c r="W71" s="478"/>
      <c r="X71" s="478"/>
      <c r="Y71" s="478"/>
      <c r="Z71" s="478"/>
      <c r="AA71" s="478"/>
      <c r="AB71" s="478"/>
      <c r="AC71" s="478"/>
      <c r="AD71" s="127"/>
      <c r="AE71" s="126"/>
    </row>
    <row r="72" spans="1:31" ht="20.100000000000001" customHeight="1" x14ac:dyDescent="0.2">
      <c r="A72" s="203" t="s">
        <v>1758</v>
      </c>
      <c r="B72" s="135" t="str">
        <f t="shared" si="1"/>
        <v/>
      </c>
      <c r="C72" s="136"/>
      <c r="D72" s="554" t="str">
        <f t="shared" si="4"/>
        <v/>
      </c>
      <c r="E72" s="179"/>
      <c r="F72" s="478"/>
      <c r="G72" s="478"/>
      <c r="H72" s="478"/>
      <c r="I72" s="478"/>
      <c r="J72" s="478"/>
      <c r="K72" s="478"/>
      <c r="L72" s="478"/>
      <c r="M72" s="478"/>
      <c r="N72" s="478"/>
      <c r="O72" s="478"/>
      <c r="P72" s="478"/>
      <c r="Q72" s="478"/>
      <c r="R72" s="478"/>
      <c r="S72" s="478"/>
      <c r="T72" s="478"/>
      <c r="U72" s="478"/>
      <c r="V72" s="478"/>
      <c r="W72" s="478"/>
      <c r="X72" s="478"/>
      <c r="Y72" s="478"/>
      <c r="Z72" s="478"/>
      <c r="AA72" s="478"/>
      <c r="AB72" s="478"/>
      <c r="AC72" s="478"/>
      <c r="AD72" s="127"/>
      <c r="AE72" s="126"/>
    </row>
    <row r="73" spans="1:31" ht="20.100000000000001" customHeight="1" x14ac:dyDescent="0.2">
      <c r="A73" s="203" t="s">
        <v>1759</v>
      </c>
      <c r="B73" s="135" t="str">
        <f t="shared" si="1"/>
        <v/>
      </c>
      <c r="C73" s="136"/>
      <c r="D73" s="554" t="str">
        <f t="shared" si="4"/>
        <v/>
      </c>
      <c r="E73" s="179"/>
      <c r="F73" s="478"/>
      <c r="G73" s="478"/>
      <c r="H73" s="478"/>
      <c r="I73" s="478"/>
      <c r="J73" s="478"/>
      <c r="K73" s="478"/>
      <c r="L73" s="478"/>
      <c r="M73" s="478"/>
      <c r="N73" s="478"/>
      <c r="O73" s="478"/>
      <c r="P73" s="478"/>
      <c r="Q73" s="478"/>
      <c r="R73" s="478"/>
      <c r="S73" s="478"/>
      <c r="T73" s="478"/>
      <c r="U73" s="478"/>
      <c r="V73" s="478"/>
      <c r="W73" s="478"/>
      <c r="X73" s="478"/>
      <c r="Y73" s="478"/>
      <c r="Z73" s="478"/>
      <c r="AA73" s="478"/>
      <c r="AB73" s="478"/>
      <c r="AC73" s="478"/>
      <c r="AD73" s="127"/>
      <c r="AE73" s="126"/>
    </row>
    <row r="74" spans="1:31" ht="20.100000000000001" customHeight="1" x14ac:dyDescent="0.2">
      <c r="A74" s="203" t="s">
        <v>1760</v>
      </c>
      <c r="B74" s="135" t="str">
        <f t="shared" si="1"/>
        <v/>
      </c>
      <c r="C74" s="136"/>
      <c r="D74" s="554" t="str">
        <f t="shared" si="4"/>
        <v/>
      </c>
      <c r="E74" s="179"/>
      <c r="F74" s="478"/>
      <c r="G74" s="478"/>
      <c r="H74" s="478"/>
      <c r="I74" s="478"/>
      <c r="J74" s="478"/>
      <c r="K74" s="478"/>
      <c r="L74" s="478"/>
      <c r="M74" s="478"/>
      <c r="N74" s="478"/>
      <c r="O74" s="478"/>
      <c r="P74" s="478"/>
      <c r="Q74" s="478"/>
      <c r="R74" s="478"/>
      <c r="S74" s="478"/>
      <c r="T74" s="478"/>
      <c r="U74" s="478"/>
      <c r="V74" s="478"/>
      <c r="W74" s="478"/>
      <c r="X74" s="478"/>
      <c r="Y74" s="478"/>
      <c r="Z74" s="478"/>
      <c r="AA74" s="478"/>
      <c r="AB74" s="478"/>
      <c r="AC74" s="478"/>
      <c r="AD74" s="127"/>
      <c r="AE74" s="126"/>
    </row>
    <row r="75" spans="1:31" ht="20.100000000000001" customHeight="1" x14ac:dyDescent="0.2">
      <c r="A75" s="203" t="s">
        <v>1761</v>
      </c>
      <c r="B75" s="135" t="str">
        <f t="shared" si="1"/>
        <v/>
      </c>
      <c r="C75" s="136"/>
      <c r="D75" s="554" t="str">
        <f t="shared" si="4"/>
        <v/>
      </c>
      <c r="E75" s="179"/>
      <c r="F75" s="478"/>
      <c r="G75" s="478"/>
      <c r="H75" s="478"/>
      <c r="I75" s="478"/>
      <c r="J75" s="478"/>
      <c r="K75" s="478"/>
      <c r="L75" s="478"/>
      <c r="M75" s="478"/>
      <c r="N75" s="478"/>
      <c r="O75" s="478"/>
      <c r="P75" s="478"/>
      <c r="Q75" s="478"/>
      <c r="R75" s="478"/>
      <c r="S75" s="478"/>
      <c r="T75" s="478"/>
      <c r="U75" s="478"/>
      <c r="V75" s="478"/>
      <c r="W75" s="478"/>
      <c r="X75" s="478"/>
      <c r="Y75" s="478"/>
      <c r="Z75" s="478"/>
      <c r="AA75" s="478"/>
      <c r="AB75" s="478"/>
      <c r="AC75" s="478"/>
      <c r="AD75" s="127"/>
      <c r="AE75" s="126"/>
    </row>
    <row r="76" spans="1:31" ht="20.100000000000001" customHeight="1" x14ac:dyDescent="0.2">
      <c r="A76" s="203" t="s">
        <v>1762</v>
      </c>
      <c r="B76" s="135" t="str">
        <f t="shared" si="1"/>
        <v/>
      </c>
      <c r="C76" s="136"/>
      <c r="D76" s="554" t="str">
        <f t="shared" si="4"/>
        <v/>
      </c>
      <c r="E76" s="179"/>
      <c r="F76" s="478"/>
      <c r="G76" s="478"/>
      <c r="H76" s="478"/>
      <c r="I76" s="478"/>
      <c r="J76" s="478"/>
      <c r="K76" s="478"/>
      <c r="L76" s="478"/>
      <c r="M76" s="478"/>
      <c r="N76" s="478"/>
      <c r="O76" s="478"/>
      <c r="P76" s="478"/>
      <c r="Q76" s="478"/>
      <c r="R76" s="478"/>
      <c r="S76" s="478"/>
      <c r="T76" s="478"/>
      <c r="U76" s="478"/>
      <c r="V76" s="478"/>
      <c r="W76" s="478"/>
      <c r="X76" s="478"/>
      <c r="Y76" s="478"/>
      <c r="Z76" s="478"/>
      <c r="AA76" s="478"/>
      <c r="AB76" s="478"/>
      <c r="AC76" s="478"/>
      <c r="AD76" s="127"/>
      <c r="AE76" s="126"/>
    </row>
    <row r="77" spans="1:31" ht="20.100000000000001" customHeight="1" x14ac:dyDescent="0.2">
      <c r="A77" s="203" t="s">
        <v>1763</v>
      </c>
      <c r="B77" s="135" t="str">
        <f t="shared" si="1"/>
        <v/>
      </c>
      <c r="C77" s="136"/>
      <c r="D77" s="554" t="str">
        <f t="shared" si="4"/>
        <v/>
      </c>
      <c r="E77" s="179"/>
      <c r="F77" s="478"/>
      <c r="G77" s="478"/>
      <c r="H77" s="478"/>
      <c r="I77" s="478"/>
      <c r="J77" s="478"/>
      <c r="K77" s="478"/>
      <c r="L77" s="478"/>
      <c r="M77" s="478"/>
      <c r="N77" s="478"/>
      <c r="O77" s="478"/>
      <c r="P77" s="478"/>
      <c r="Q77" s="478"/>
      <c r="R77" s="478"/>
      <c r="S77" s="478"/>
      <c r="T77" s="478"/>
      <c r="U77" s="478"/>
      <c r="V77" s="478"/>
      <c r="W77" s="478"/>
      <c r="X77" s="478"/>
      <c r="Y77" s="478"/>
      <c r="Z77" s="478"/>
      <c r="AA77" s="478"/>
      <c r="AB77" s="478"/>
      <c r="AC77" s="478"/>
      <c r="AD77" s="127"/>
      <c r="AE77" s="126"/>
    </row>
    <row r="78" spans="1:31" ht="20.100000000000001" customHeight="1" x14ac:dyDescent="0.2">
      <c r="A78" s="203" t="s">
        <v>1764</v>
      </c>
      <c r="B78" s="135" t="str">
        <f t="shared" ref="B78:B119" si="5">IFERROR(VLOOKUP(A78,Tabla_CyP,2,FALSE),"")</f>
        <v/>
      </c>
      <c r="C78" s="136"/>
      <c r="D78" s="554" t="str">
        <f t="shared" si="4"/>
        <v/>
      </c>
      <c r="E78" s="179"/>
      <c r="F78" s="478"/>
      <c r="G78" s="478"/>
      <c r="H78" s="478"/>
      <c r="I78" s="478"/>
      <c r="J78" s="478"/>
      <c r="K78" s="478"/>
      <c r="L78" s="478"/>
      <c r="M78" s="478"/>
      <c r="N78" s="478"/>
      <c r="O78" s="478"/>
      <c r="P78" s="478"/>
      <c r="Q78" s="478"/>
      <c r="R78" s="478"/>
      <c r="S78" s="478"/>
      <c r="T78" s="478"/>
      <c r="U78" s="478"/>
      <c r="V78" s="478"/>
      <c r="W78" s="478"/>
      <c r="X78" s="478"/>
      <c r="Y78" s="478"/>
      <c r="Z78" s="478"/>
      <c r="AA78" s="478"/>
      <c r="AB78" s="478"/>
      <c r="AC78" s="478"/>
      <c r="AD78" s="127"/>
      <c r="AE78" s="126"/>
    </row>
    <row r="79" spans="1:31" ht="20.100000000000001" customHeight="1" x14ac:dyDescent="0.2">
      <c r="A79" s="203" t="s">
        <v>1765</v>
      </c>
      <c r="B79" s="135" t="str">
        <f t="shared" si="5"/>
        <v/>
      </c>
      <c r="C79" s="136"/>
      <c r="D79" s="554" t="str">
        <f t="shared" si="4"/>
        <v/>
      </c>
      <c r="E79" s="179"/>
      <c r="F79" s="478"/>
      <c r="G79" s="478"/>
      <c r="H79" s="478"/>
      <c r="I79" s="478"/>
      <c r="J79" s="478"/>
      <c r="K79" s="478"/>
      <c r="L79" s="478"/>
      <c r="M79" s="478"/>
      <c r="N79" s="478"/>
      <c r="O79" s="478"/>
      <c r="P79" s="478"/>
      <c r="Q79" s="478"/>
      <c r="R79" s="478"/>
      <c r="S79" s="478"/>
      <c r="T79" s="478"/>
      <c r="U79" s="478"/>
      <c r="V79" s="478"/>
      <c r="W79" s="478"/>
      <c r="X79" s="478"/>
      <c r="Y79" s="478"/>
      <c r="Z79" s="478"/>
      <c r="AA79" s="478"/>
      <c r="AB79" s="478"/>
      <c r="AC79" s="478"/>
      <c r="AD79" s="127"/>
      <c r="AE79" s="126"/>
    </row>
    <row r="80" spans="1:31" ht="20.100000000000001" customHeight="1" x14ac:dyDescent="0.2">
      <c r="A80" s="203" t="s">
        <v>1766</v>
      </c>
      <c r="B80" s="135" t="str">
        <f t="shared" si="5"/>
        <v/>
      </c>
      <c r="C80" s="136"/>
      <c r="D80" s="554" t="str">
        <f t="shared" si="4"/>
        <v/>
      </c>
      <c r="E80" s="179"/>
      <c r="F80" s="478"/>
      <c r="G80" s="478"/>
      <c r="H80" s="478"/>
      <c r="I80" s="478"/>
      <c r="J80" s="478"/>
      <c r="K80" s="478"/>
      <c r="L80" s="478"/>
      <c r="M80" s="478"/>
      <c r="N80" s="478"/>
      <c r="O80" s="478"/>
      <c r="P80" s="478"/>
      <c r="Q80" s="478"/>
      <c r="R80" s="478"/>
      <c r="S80" s="478"/>
      <c r="T80" s="478"/>
      <c r="U80" s="478"/>
      <c r="V80" s="478"/>
      <c r="W80" s="478"/>
      <c r="X80" s="478"/>
      <c r="Y80" s="478"/>
      <c r="Z80" s="478"/>
      <c r="AA80" s="478"/>
      <c r="AB80" s="478"/>
      <c r="AC80" s="478"/>
      <c r="AD80" s="127"/>
      <c r="AE80" s="126"/>
    </row>
    <row r="81" spans="1:31" ht="20.100000000000001" customHeight="1" x14ac:dyDescent="0.2">
      <c r="A81" s="203" t="s">
        <v>1767</v>
      </c>
      <c r="B81" s="135" t="str">
        <f t="shared" si="5"/>
        <v/>
      </c>
      <c r="C81" s="136"/>
      <c r="D81" s="554" t="str">
        <f t="shared" si="4"/>
        <v/>
      </c>
      <c r="E81" s="179"/>
      <c r="F81" s="478"/>
      <c r="G81" s="478"/>
      <c r="H81" s="478"/>
      <c r="I81" s="478"/>
      <c r="J81" s="478"/>
      <c r="K81" s="478"/>
      <c r="L81" s="478"/>
      <c r="M81" s="478"/>
      <c r="N81" s="478"/>
      <c r="O81" s="478"/>
      <c r="P81" s="478"/>
      <c r="Q81" s="478"/>
      <c r="R81" s="478"/>
      <c r="S81" s="478"/>
      <c r="T81" s="478"/>
      <c r="U81" s="478"/>
      <c r="V81" s="478"/>
      <c r="W81" s="478"/>
      <c r="X81" s="478"/>
      <c r="Y81" s="478"/>
      <c r="Z81" s="478"/>
      <c r="AA81" s="478"/>
      <c r="AB81" s="478"/>
      <c r="AC81" s="478"/>
      <c r="AD81" s="127"/>
      <c r="AE81" s="126"/>
    </row>
    <row r="82" spans="1:31" ht="20.100000000000001" customHeight="1" x14ac:dyDescent="0.2">
      <c r="A82" s="203" t="s">
        <v>1768</v>
      </c>
      <c r="B82" s="135" t="str">
        <f t="shared" si="5"/>
        <v/>
      </c>
      <c r="C82" s="136"/>
      <c r="D82" s="554" t="str">
        <f t="shared" si="4"/>
        <v/>
      </c>
      <c r="E82" s="179"/>
      <c r="F82" s="478"/>
      <c r="G82" s="478"/>
      <c r="H82" s="478"/>
      <c r="I82" s="478"/>
      <c r="J82" s="478"/>
      <c r="K82" s="478"/>
      <c r="L82" s="478"/>
      <c r="M82" s="478"/>
      <c r="N82" s="478"/>
      <c r="O82" s="478"/>
      <c r="P82" s="478"/>
      <c r="Q82" s="478"/>
      <c r="R82" s="478"/>
      <c r="S82" s="478"/>
      <c r="T82" s="478"/>
      <c r="U82" s="478"/>
      <c r="V82" s="478"/>
      <c r="W82" s="478"/>
      <c r="X82" s="478"/>
      <c r="Y82" s="478"/>
      <c r="Z82" s="478"/>
      <c r="AA82" s="478"/>
      <c r="AB82" s="478"/>
      <c r="AC82" s="478"/>
      <c r="AD82" s="127"/>
      <c r="AE82" s="126"/>
    </row>
    <row r="83" spans="1:31" ht="20.100000000000001" customHeight="1" x14ac:dyDescent="0.2">
      <c r="A83" s="203" t="s">
        <v>1769</v>
      </c>
      <c r="B83" s="135" t="str">
        <f t="shared" si="5"/>
        <v/>
      </c>
      <c r="C83" s="136"/>
      <c r="D83" s="554" t="str">
        <f t="shared" si="4"/>
        <v/>
      </c>
      <c r="E83" s="179"/>
      <c r="F83" s="478"/>
      <c r="G83" s="478"/>
      <c r="H83" s="478"/>
      <c r="I83" s="478"/>
      <c r="J83" s="478"/>
      <c r="K83" s="478"/>
      <c r="L83" s="478"/>
      <c r="M83" s="478"/>
      <c r="N83" s="478"/>
      <c r="O83" s="478"/>
      <c r="P83" s="478"/>
      <c r="Q83" s="478"/>
      <c r="R83" s="478"/>
      <c r="S83" s="478"/>
      <c r="T83" s="478"/>
      <c r="U83" s="478"/>
      <c r="V83" s="478"/>
      <c r="W83" s="478"/>
      <c r="X83" s="478"/>
      <c r="Y83" s="478"/>
      <c r="Z83" s="478"/>
      <c r="AA83" s="478"/>
      <c r="AB83" s="478"/>
      <c r="AC83" s="478"/>
      <c r="AD83" s="127"/>
      <c r="AE83" s="126"/>
    </row>
    <row r="84" spans="1:31" ht="20.100000000000001" customHeight="1" x14ac:dyDescent="0.2">
      <c r="A84" s="203" t="s">
        <v>1770</v>
      </c>
      <c r="B84" s="135" t="str">
        <f t="shared" si="5"/>
        <v/>
      </c>
      <c r="C84" s="136"/>
      <c r="D84" s="554" t="str">
        <f t="shared" ref="D84:D119" si="6">IFERROR(VLOOKUP(A84,Tabla_CyP,8,FALSE),"")</f>
        <v/>
      </c>
      <c r="E84" s="179"/>
      <c r="F84" s="478"/>
      <c r="G84" s="478"/>
      <c r="H84" s="478"/>
      <c r="I84" s="478"/>
      <c r="J84" s="478"/>
      <c r="K84" s="478"/>
      <c r="L84" s="478"/>
      <c r="M84" s="478"/>
      <c r="N84" s="478"/>
      <c r="O84" s="478"/>
      <c r="P84" s="478"/>
      <c r="Q84" s="478"/>
      <c r="R84" s="478"/>
      <c r="S84" s="478"/>
      <c r="T84" s="478"/>
      <c r="U84" s="478"/>
      <c r="V84" s="478"/>
      <c r="W84" s="478"/>
      <c r="X84" s="478"/>
      <c r="Y84" s="478"/>
      <c r="Z84" s="478"/>
      <c r="AA84" s="478"/>
      <c r="AB84" s="478"/>
      <c r="AC84" s="478"/>
      <c r="AD84" s="127"/>
      <c r="AE84" s="126"/>
    </row>
    <row r="85" spans="1:31" ht="20.100000000000001" customHeight="1" x14ac:dyDescent="0.2">
      <c r="A85" s="203" t="s">
        <v>1771</v>
      </c>
      <c r="B85" s="135" t="str">
        <f t="shared" si="5"/>
        <v/>
      </c>
      <c r="C85" s="136"/>
      <c r="D85" s="554" t="str">
        <f t="shared" si="6"/>
        <v/>
      </c>
      <c r="E85" s="179"/>
      <c r="F85" s="478"/>
      <c r="G85" s="478"/>
      <c r="H85" s="478"/>
      <c r="I85" s="478"/>
      <c r="J85" s="478"/>
      <c r="K85" s="478"/>
      <c r="L85" s="478"/>
      <c r="M85" s="478"/>
      <c r="N85" s="478"/>
      <c r="O85" s="478"/>
      <c r="P85" s="478"/>
      <c r="Q85" s="478"/>
      <c r="R85" s="478"/>
      <c r="S85" s="478"/>
      <c r="T85" s="478"/>
      <c r="U85" s="478"/>
      <c r="V85" s="478"/>
      <c r="W85" s="478"/>
      <c r="X85" s="478"/>
      <c r="Y85" s="478"/>
      <c r="Z85" s="478"/>
      <c r="AA85" s="478"/>
      <c r="AB85" s="478"/>
      <c r="AC85" s="478"/>
      <c r="AD85" s="127"/>
      <c r="AE85" s="126"/>
    </row>
    <row r="86" spans="1:31" ht="20.100000000000001" customHeight="1" x14ac:dyDescent="0.2">
      <c r="A86" s="203" t="s">
        <v>1772</v>
      </c>
      <c r="B86" s="135" t="str">
        <f t="shared" si="5"/>
        <v/>
      </c>
      <c r="C86" s="136"/>
      <c r="D86" s="554" t="str">
        <f t="shared" si="6"/>
        <v/>
      </c>
      <c r="E86" s="179"/>
      <c r="F86" s="478"/>
      <c r="G86" s="478"/>
      <c r="H86" s="478"/>
      <c r="I86" s="478"/>
      <c r="J86" s="478"/>
      <c r="K86" s="478"/>
      <c r="L86" s="478"/>
      <c r="M86" s="478"/>
      <c r="N86" s="478"/>
      <c r="O86" s="478"/>
      <c r="P86" s="478"/>
      <c r="Q86" s="478"/>
      <c r="R86" s="478"/>
      <c r="S86" s="478"/>
      <c r="T86" s="478"/>
      <c r="U86" s="478"/>
      <c r="V86" s="478"/>
      <c r="W86" s="478"/>
      <c r="X86" s="478"/>
      <c r="Y86" s="478"/>
      <c r="Z86" s="478"/>
      <c r="AA86" s="478"/>
      <c r="AB86" s="478"/>
      <c r="AC86" s="478"/>
      <c r="AD86" s="127"/>
      <c r="AE86" s="126"/>
    </row>
    <row r="87" spans="1:31" ht="20.100000000000001" customHeight="1" x14ac:dyDescent="0.2">
      <c r="A87" s="203" t="s">
        <v>1773</v>
      </c>
      <c r="B87" s="135" t="str">
        <f t="shared" si="5"/>
        <v/>
      </c>
      <c r="C87" s="136"/>
      <c r="D87" s="554" t="str">
        <f t="shared" si="6"/>
        <v/>
      </c>
      <c r="E87" s="179"/>
      <c r="F87" s="478"/>
      <c r="G87" s="478"/>
      <c r="H87" s="478"/>
      <c r="I87" s="478"/>
      <c r="J87" s="478"/>
      <c r="K87" s="478"/>
      <c r="L87" s="478"/>
      <c r="M87" s="478"/>
      <c r="N87" s="478"/>
      <c r="O87" s="478"/>
      <c r="P87" s="478"/>
      <c r="Q87" s="478"/>
      <c r="R87" s="478"/>
      <c r="S87" s="478"/>
      <c r="T87" s="478"/>
      <c r="U87" s="478"/>
      <c r="V87" s="478"/>
      <c r="W87" s="478"/>
      <c r="X87" s="478"/>
      <c r="Y87" s="478"/>
      <c r="Z87" s="478"/>
      <c r="AA87" s="478"/>
      <c r="AB87" s="478"/>
      <c r="AC87" s="478"/>
      <c r="AD87" s="127"/>
      <c r="AE87" s="126"/>
    </row>
    <row r="88" spans="1:31" ht="20.100000000000001" customHeight="1" x14ac:dyDescent="0.2">
      <c r="A88" s="203" t="s">
        <v>1774</v>
      </c>
      <c r="B88" s="135" t="str">
        <f t="shared" si="5"/>
        <v/>
      </c>
      <c r="C88" s="136"/>
      <c r="D88" s="554" t="str">
        <f t="shared" si="6"/>
        <v/>
      </c>
      <c r="E88" s="179"/>
      <c r="F88" s="478"/>
      <c r="G88" s="478"/>
      <c r="H88" s="478"/>
      <c r="I88" s="478"/>
      <c r="J88" s="478"/>
      <c r="K88" s="478"/>
      <c r="L88" s="478"/>
      <c r="M88" s="478"/>
      <c r="N88" s="478"/>
      <c r="O88" s="478"/>
      <c r="P88" s="478"/>
      <c r="Q88" s="478"/>
      <c r="R88" s="478"/>
      <c r="S88" s="478"/>
      <c r="T88" s="478"/>
      <c r="U88" s="478"/>
      <c r="V88" s="478"/>
      <c r="W88" s="478"/>
      <c r="X88" s="478"/>
      <c r="Y88" s="478"/>
      <c r="Z88" s="478"/>
      <c r="AA88" s="478"/>
      <c r="AB88" s="478"/>
      <c r="AC88" s="478"/>
      <c r="AD88" s="127"/>
      <c r="AE88" s="126"/>
    </row>
    <row r="89" spans="1:31" ht="20.100000000000001" customHeight="1" x14ac:dyDescent="0.2">
      <c r="A89" s="203" t="s">
        <v>1775</v>
      </c>
      <c r="B89" s="135" t="str">
        <f t="shared" si="5"/>
        <v/>
      </c>
      <c r="C89" s="136"/>
      <c r="D89" s="554" t="str">
        <f t="shared" si="6"/>
        <v/>
      </c>
      <c r="E89" s="179"/>
      <c r="F89" s="478"/>
      <c r="G89" s="478"/>
      <c r="H89" s="478"/>
      <c r="I89" s="478"/>
      <c r="J89" s="478"/>
      <c r="K89" s="478"/>
      <c r="L89" s="478"/>
      <c r="M89" s="478"/>
      <c r="N89" s="478"/>
      <c r="O89" s="478"/>
      <c r="P89" s="478"/>
      <c r="Q89" s="478"/>
      <c r="R89" s="478"/>
      <c r="S89" s="478"/>
      <c r="T89" s="478"/>
      <c r="U89" s="478"/>
      <c r="V89" s="478"/>
      <c r="W89" s="478"/>
      <c r="X89" s="478"/>
      <c r="Y89" s="478"/>
      <c r="Z89" s="478"/>
      <c r="AA89" s="478"/>
      <c r="AB89" s="478"/>
      <c r="AC89" s="478"/>
      <c r="AD89" s="127"/>
      <c r="AE89" s="126"/>
    </row>
    <row r="90" spans="1:31" ht="20.100000000000001" customHeight="1" x14ac:dyDescent="0.2">
      <c r="A90" s="203" t="s">
        <v>1776</v>
      </c>
      <c r="B90" s="135" t="str">
        <f t="shared" si="5"/>
        <v/>
      </c>
      <c r="C90" s="136"/>
      <c r="D90" s="554" t="str">
        <f t="shared" si="6"/>
        <v/>
      </c>
      <c r="E90" s="179"/>
      <c r="F90" s="478"/>
      <c r="G90" s="478"/>
      <c r="H90" s="478"/>
      <c r="I90" s="478"/>
      <c r="J90" s="478"/>
      <c r="K90" s="478"/>
      <c r="L90" s="478"/>
      <c r="M90" s="478"/>
      <c r="N90" s="478"/>
      <c r="O90" s="478"/>
      <c r="P90" s="478"/>
      <c r="Q90" s="478"/>
      <c r="R90" s="478"/>
      <c r="S90" s="478"/>
      <c r="T90" s="478"/>
      <c r="U90" s="478"/>
      <c r="V90" s="478"/>
      <c r="W90" s="478"/>
      <c r="X90" s="478"/>
      <c r="Y90" s="478"/>
      <c r="Z90" s="478"/>
      <c r="AA90" s="478"/>
      <c r="AB90" s="478"/>
      <c r="AC90" s="478"/>
      <c r="AD90" s="127"/>
      <c r="AE90" s="126"/>
    </row>
    <row r="91" spans="1:31" ht="20.100000000000001" customHeight="1" x14ac:dyDescent="0.2">
      <c r="A91" s="203" t="s">
        <v>1777</v>
      </c>
      <c r="B91" s="135" t="str">
        <f t="shared" si="5"/>
        <v/>
      </c>
      <c r="C91" s="136"/>
      <c r="D91" s="554" t="str">
        <f t="shared" si="6"/>
        <v/>
      </c>
      <c r="E91" s="179"/>
      <c r="F91" s="478"/>
      <c r="G91" s="478"/>
      <c r="H91" s="478"/>
      <c r="I91" s="478"/>
      <c r="J91" s="478"/>
      <c r="K91" s="478"/>
      <c r="L91" s="478"/>
      <c r="M91" s="478"/>
      <c r="N91" s="478"/>
      <c r="O91" s="478"/>
      <c r="P91" s="478"/>
      <c r="Q91" s="478"/>
      <c r="R91" s="478"/>
      <c r="S91" s="478"/>
      <c r="T91" s="478"/>
      <c r="U91" s="478"/>
      <c r="V91" s="478"/>
      <c r="W91" s="478"/>
      <c r="X91" s="478"/>
      <c r="Y91" s="478"/>
      <c r="Z91" s="478"/>
      <c r="AA91" s="478"/>
      <c r="AB91" s="478"/>
      <c r="AC91" s="478"/>
      <c r="AD91" s="127"/>
      <c r="AE91" s="126"/>
    </row>
    <row r="92" spans="1:31" ht="20.100000000000001" customHeight="1" x14ac:dyDescent="0.2">
      <c r="A92" s="203" t="s">
        <v>1778</v>
      </c>
      <c r="B92" s="135" t="str">
        <f t="shared" si="5"/>
        <v/>
      </c>
      <c r="C92" s="136"/>
      <c r="D92" s="554" t="str">
        <f t="shared" si="6"/>
        <v/>
      </c>
      <c r="E92" s="179"/>
      <c r="F92" s="478"/>
      <c r="G92" s="478"/>
      <c r="H92" s="478"/>
      <c r="I92" s="478"/>
      <c r="J92" s="478"/>
      <c r="K92" s="478"/>
      <c r="L92" s="478"/>
      <c r="M92" s="478"/>
      <c r="N92" s="478"/>
      <c r="O92" s="478"/>
      <c r="P92" s="478"/>
      <c r="Q92" s="478"/>
      <c r="R92" s="478"/>
      <c r="S92" s="478"/>
      <c r="T92" s="478"/>
      <c r="U92" s="478"/>
      <c r="V92" s="478"/>
      <c r="W92" s="478"/>
      <c r="X92" s="478"/>
      <c r="Y92" s="478"/>
      <c r="Z92" s="478"/>
      <c r="AA92" s="478"/>
      <c r="AB92" s="478"/>
      <c r="AC92" s="478"/>
      <c r="AD92" s="127"/>
      <c r="AE92" s="126"/>
    </row>
    <row r="93" spans="1:31" ht="20.100000000000001" customHeight="1" x14ac:dyDescent="0.2">
      <c r="A93" s="203" t="s">
        <v>1779</v>
      </c>
      <c r="B93" s="135" t="str">
        <f t="shared" si="5"/>
        <v/>
      </c>
      <c r="C93" s="136"/>
      <c r="D93" s="554" t="str">
        <f t="shared" si="6"/>
        <v/>
      </c>
      <c r="E93" s="179"/>
      <c r="F93" s="478"/>
      <c r="G93" s="478"/>
      <c r="H93" s="478"/>
      <c r="I93" s="478"/>
      <c r="J93" s="478"/>
      <c r="K93" s="478"/>
      <c r="L93" s="478"/>
      <c r="M93" s="478"/>
      <c r="N93" s="478"/>
      <c r="O93" s="478"/>
      <c r="P93" s="478"/>
      <c r="Q93" s="478"/>
      <c r="R93" s="478"/>
      <c r="S93" s="478"/>
      <c r="T93" s="478"/>
      <c r="U93" s="478"/>
      <c r="V93" s="478"/>
      <c r="W93" s="478"/>
      <c r="X93" s="478"/>
      <c r="Y93" s="478"/>
      <c r="Z93" s="478"/>
      <c r="AA93" s="478"/>
      <c r="AB93" s="478"/>
      <c r="AC93" s="478"/>
      <c r="AD93" s="127"/>
      <c r="AE93" s="126"/>
    </row>
    <row r="94" spans="1:31" ht="20.100000000000001" customHeight="1" x14ac:dyDescent="0.2">
      <c r="A94" s="203" t="s">
        <v>1780</v>
      </c>
      <c r="B94" s="135" t="str">
        <f t="shared" si="5"/>
        <v/>
      </c>
      <c r="C94" s="136"/>
      <c r="D94" s="554" t="str">
        <f t="shared" si="6"/>
        <v/>
      </c>
      <c r="E94" s="179"/>
      <c r="F94" s="478"/>
      <c r="G94" s="478"/>
      <c r="H94" s="478"/>
      <c r="I94" s="478"/>
      <c r="J94" s="478"/>
      <c r="K94" s="478"/>
      <c r="L94" s="478"/>
      <c r="M94" s="478"/>
      <c r="N94" s="478"/>
      <c r="O94" s="478"/>
      <c r="P94" s="478"/>
      <c r="Q94" s="478"/>
      <c r="R94" s="478"/>
      <c r="S94" s="478"/>
      <c r="T94" s="478"/>
      <c r="U94" s="478"/>
      <c r="V94" s="478"/>
      <c r="W94" s="478"/>
      <c r="X94" s="478"/>
      <c r="Y94" s="478"/>
      <c r="Z94" s="478"/>
      <c r="AA94" s="478"/>
      <c r="AB94" s="478"/>
      <c r="AC94" s="478"/>
      <c r="AD94" s="127"/>
      <c r="AE94" s="126"/>
    </row>
    <row r="95" spans="1:31" ht="20.100000000000001" customHeight="1" x14ac:dyDescent="0.2">
      <c r="A95" s="203" t="s">
        <v>1781</v>
      </c>
      <c r="B95" s="135" t="str">
        <f t="shared" si="5"/>
        <v/>
      </c>
      <c r="C95" s="136"/>
      <c r="D95" s="554" t="str">
        <f t="shared" si="6"/>
        <v/>
      </c>
      <c r="E95" s="179"/>
      <c r="F95" s="478"/>
      <c r="G95" s="478"/>
      <c r="H95" s="478"/>
      <c r="I95" s="478"/>
      <c r="J95" s="478"/>
      <c r="K95" s="478"/>
      <c r="L95" s="478"/>
      <c r="M95" s="478"/>
      <c r="N95" s="478"/>
      <c r="O95" s="478"/>
      <c r="P95" s="478"/>
      <c r="Q95" s="478"/>
      <c r="R95" s="478"/>
      <c r="S95" s="478"/>
      <c r="T95" s="478"/>
      <c r="U95" s="478"/>
      <c r="V95" s="478"/>
      <c r="W95" s="478"/>
      <c r="X95" s="478"/>
      <c r="Y95" s="478"/>
      <c r="Z95" s="478"/>
      <c r="AA95" s="478"/>
      <c r="AB95" s="478"/>
      <c r="AC95" s="478"/>
      <c r="AD95" s="127"/>
      <c r="AE95" s="126"/>
    </row>
    <row r="96" spans="1:31" ht="20.100000000000001" customHeight="1" x14ac:dyDescent="0.2">
      <c r="A96" s="203" t="s">
        <v>1782</v>
      </c>
      <c r="B96" s="135" t="str">
        <f t="shared" si="5"/>
        <v/>
      </c>
      <c r="C96" s="136"/>
      <c r="D96" s="554" t="str">
        <f t="shared" si="6"/>
        <v/>
      </c>
      <c r="E96" s="179"/>
      <c r="F96" s="478"/>
      <c r="G96" s="478"/>
      <c r="H96" s="478"/>
      <c r="I96" s="478"/>
      <c r="J96" s="478"/>
      <c r="K96" s="478"/>
      <c r="L96" s="478"/>
      <c r="M96" s="478"/>
      <c r="N96" s="478"/>
      <c r="O96" s="478"/>
      <c r="P96" s="478"/>
      <c r="Q96" s="478"/>
      <c r="R96" s="478"/>
      <c r="S96" s="478"/>
      <c r="T96" s="478"/>
      <c r="U96" s="478"/>
      <c r="V96" s="478"/>
      <c r="W96" s="478"/>
      <c r="X96" s="478"/>
      <c r="Y96" s="478"/>
      <c r="Z96" s="478"/>
      <c r="AA96" s="478"/>
      <c r="AB96" s="478"/>
      <c r="AC96" s="478"/>
      <c r="AD96" s="127"/>
      <c r="AE96" s="126"/>
    </row>
    <row r="97" spans="1:31" ht="20.100000000000001" customHeight="1" x14ac:dyDescent="0.2">
      <c r="A97" s="203" t="s">
        <v>1783</v>
      </c>
      <c r="B97" s="135" t="str">
        <f t="shared" si="5"/>
        <v/>
      </c>
      <c r="C97" s="136"/>
      <c r="D97" s="554" t="str">
        <f t="shared" si="6"/>
        <v/>
      </c>
      <c r="E97" s="179"/>
      <c r="F97" s="478"/>
      <c r="G97" s="478"/>
      <c r="H97" s="478"/>
      <c r="I97" s="478"/>
      <c r="J97" s="478"/>
      <c r="K97" s="478"/>
      <c r="L97" s="478"/>
      <c r="M97" s="478"/>
      <c r="N97" s="478"/>
      <c r="O97" s="478"/>
      <c r="P97" s="478"/>
      <c r="Q97" s="478"/>
      <c r="R97" s="478"/>
      <c r="S97" s="478"/>
      <c r="T97" s="478"/>
      <c r="U97" s="478"/>
      <c r="V97" s="478"/>
      <c r="W97" s="478"/>
      <c r="X97" s="478"/>
      <c r="Y97" s="478"/>
      <c r="Z97" s="478"/>
      <c r="AA97" s="478"/>
      <c r="AB97" s="478"/>
      <c r="AC97" s="478"/>
      <c r="AD97" s="127"/>
      <c r="AE97" s="126"/>
    </row>
    <row r="98" spans="1:31" ht="20.100000000000001" customHeight="1" x14ac:dyDescent="0.2">
      <c r="A98" s="203" t="s">
        <v>1784</v>
      </c>
      <c r="B98" s="135" t="str">
        <f t="shared" si="5"/>
        <v/>
      </c>
      <c r="C98" s="136"/>
      <c r="D98" s="554" t="str">
        <f t="shared" si="6"/>
        <v/>
      </c>
      <c r="E98" s="179"/>
      <c r="F98" s="478"/>
      <c r="G98" s="478"/>
      <c r="H98" s="478"/>
      <c r="I98" s="478"/>
      <c r="J98" s="478"/>
      <c r="K98" s="478"/>
      <c r="L98" s="478"/>
      <c r="M98" s="478"/>
      <c r="N98" s="478"/>
      <c r="O98" s="478"/>
      <c r="P98" s="478"/>
      <c r="Q98" s="478"/>
      <c r="R98" s="478"/>
      <c r="S98" s="478"/>
      <c r="T98" s="478"/>
      <c r="U98" s="478"/>
      <c r="V98" s="478"/>
      <c r="W98" s="478"/>
      <c r="X98" s="478"/>
      <c r="Y98" s="478"/>
      <c r="Z98" s="478"/>
      <c r="AA98" s="478"/>
      <c r="AB98" s="478"/>
      <c r="AC98" s="478"/>
      <c r="AD98" s="127"/>
      <c r="AE98" s="126"/>
    </row>
    <row r="99" spans="1:31" ht="20.100000000000001" customHeight="1" x14ac:dyDescent="0.2">
      <c r="A99" s="203" t="s">
        <v>1785</v>
      </c>
      <c r="B99" s="135" t="str">
        <f t="shared" si="5"/>
        <v/>
      </c>
      <c r="C99" s="136"/>
      <c r="D99" s="554" t="str">
        <f t="shared" si="6"/>
        <v/>
      </c>
      <c r="E99" s="179"/>
      <c r="F99" s="478"/>
      <c r="G99" s="478"/>
      <c r="H99" s="478"/>
      <c r="I99" s="478"/>
      <c r="J99" s="478"/>
      <c r="K99" s="478"/>
      <c r="L99" s="478"/>
      <c r="M99" s="478"/>
      <c r="N99" s="478"/>
      <c r="O99" s="478"/>
      <c r="P99" s="478"/>
      <c r="Q99" s="478"/>
      <c r="R99" s="478"/>
      <c r="S99" s="478"/>
      <c r="T99" s="478"/>
      <c r="U99" s="478"/>
      <c r="V99" s="478"/>
      <c r="W99" s="478"/>
      <c r="X99" s="478"/>
      <c r="Y99" s="478"/>
      <c r="Z99" s="478"/>
      <c r="AA99" s="478"/>
      <c r="AB99" s="478"/>
      <c r="AC99" s="478"/>
      <c r="AD99" s="127"/>
      <c r="AE99" s="126"/>
    </row>
    <row r="100" spans="1:31" ht="20.100000000000001" customHeight="1" x14ac:dyDescent="0.2">
      <c r="A100" s="203" t="s">
        <v>1786</v>
      </c>
      <c r="B100" s="135" t="str">
        <f t="shared" si="5"/>
        <v/>
      </c>
      <c r="C100" s="136"/>
      <c r="D100" s="554" t="str">
        <f t="shared" si="6"/>
        <v/>
      </c>
      <c r="E100" s="179"/>
      <c r="F100" s="478"/>
      <c r="G100" s="478"/>
      <c r="H100" s="478"/>
      <c r="I100" s="478"/>
      <c r="J100" s="478"/>
      <c r="K100" s="478"/>
      <c r="L100" s="478"/>
      <c r="M100" s="478"/>
      <c r="N100" s="478"/>
      <c r="O100" s="478"/>
      <c r="P100" s="478"/>
      <c r="Q100" s="478"/>
      <c r="R100" s="478"/>
      <c r="S100" s="478"/>
      <c r="T100" s="478"/>
      <c r="U100" s="478"/>
      <c r="V100" s="478"/>
      <c r="W100" s="478"/>
      <c r="X100" s="478"/>
      <c r="Y100" s="478"/>
      <c r="Z100" s="478"/>
      <c r="AA100" s="478"/>
      <c r="AB100" s="478"/>
      <c r="AC100" s="478"/>
      <c r="AD100" s="127"/>
      <c r="AE100" s="126"/>
    </row>
    <row r="101" spans="1:31" ht="20.100000000000001" customHeight="1" x14ac:dyDescent="0.2">
      <c r="A101" s="203" t="s">
        <v>1787</v>
      </c>
      <c r="B101" s="135" t="str">
        <f t="shared" si="5"/>
        <v/>
      </c>
      <c r="C101" s="136"/>
      <c r="D101" s="554" t="str">
        <f t="shared" si="6"/>
        <v/>
      </c>
      <c r="E101" s="179"/>
      <c r="F101" s="478"/>
      <c r="G101" s="478"/>
      <c r="H101" s="478"/>
      <c r="I101" s="478"/>
      <c r="J101" s="478"/>
      <c r="K101" s="478"/>
      <c r="L101" s="478"/>
      <c r="M101" s="478"/>
      <c r="N101" s="478"/>
      <c r="O101" s="478"/>
      <c r="P101" s="478"/>
      <c r="Q101" s="478"/>
      <c r="R101" s="478"/>
      <c r="S101" s="478"/>
      <c r="T101" s="478"/>
      <c r="U101" s="478"/>
      <c r="V101" s="478"/>
      <c r="W101" s="478"/>
      <c r="X101" s="478"/>
      <c r="Y101" s="478"/>
      <c r="Z101" s="478"/>
      <c r="AA101" s="478"/>
      <c r="AB101" s="478"/>
      <c r="AC101" s="478"/>
      <c r="AD101" s="127"/>
      <c r="AE101" s="126"/>
    </row>
    <row r="102" spans="1:31" ht="20.100000000000001" customHeight="1" x14ac:dyDescent="0.2">
      <c r="A102" s="203" t="s">
        <v>1788</v>
      </c>
      <c r="B102" s="135" t="str">
        <f t="shared" si="5"/>
        <v/>
      </c>
      <c r="C102" s="136"/>
      <c r="D102" s="554" t="str">
        <f t="shared" si="6"/>
        <v/>
      </c>
      <c r="E102" s="179"/>
      <c r="F102" s="478"/>
      <c r="G102" s="478"/>
      <c r="H102" s="478"/>
      <c r="I102" s="478"/>
      <c r="J102" s="478"/>
      <c r="K102" s="478"/>
      <c r="L102" s="478"/>
      <c r="M102" s="478"/>
      <c r="N102" s="478"/>
      <c r="O102" s="478"/>
      <c r="P102" s="478"/>
      <c r="Q102" s="478"/>
      <c r="R102" s="478"/>
      <c r="S102" s="478"/>
      <c r="T102" s="478"/>
      <c r="U102" s="478"/>
      <c r="V102" s="478"/>
      <c r="W102" s="478"/>
      <c r="X102" s="478"/>
      <c r="Y102" s="478"/>
      <c r="Z102" s="478"/>
      <c r="AA102" s="478"/>
      <c r="AB102" s="478"/>
      <c r="AC102" s="478"/>
      <c r="AD102" s="127"/>
      <c r="AE102" s="126"/>
    </row>
    <row r="103" spans="1:31" ht="20.100000000000001" customHeight="1" x14ac:dyDescent="0.2">
      <c r="A103" s="203" t="s">
        <v>1789</v>
      </c>
      <c r="B103" s="135" t="str">
        <f t="shared" si="5"/>
        <v/>
      </c>
      <c r="C103" s="136"/>
      <c r="D103" s="554" t="str">
        <f t="shared" si="6"/>
        <v/>
      </c>
      <c r="E103" s="179"/>
      <c r="F103" s="478"/>
      <c r="G103" s="478"/>
      <c r="H103" s="478"/>
      <c r="I103" s="478"/>
      <c r="J103" s="478"/>
      <c r="K103" s="478"/>
      <c r="L103" s="478"/>
      <c r="M103" s="478"/>
      <c r="N103" s="478"/>
      <c r="O103" s="478"/>
      <c r="P103" s="478"/>
      <c r="Q103" s="478"/>
      <c r="R103" s="478"/>
      <c r="S103" s="478"/>
      <c r="T103" s="478"/>
      <c r="U103" s="478"/>
      <c r="V103" s="478"/>
      <c r="W103" s="478"/>
      <c r="X103" s="478"/>
      <c r="Y103" s="478"/>
      <c r="Z103" s="478"/>
      <c r="AA103" s="478"/>
      <c r="AB103" s="478"/>
      <c r="AC103" s="478"/>
      <c r="AD103" s="127"/>
      <c r="AE103" s="126"/>
    </row>
    <row r="104" spans="1:31" ht="20.100000000000001" customHeight="1" x14ac:dyDescent="0.2">
      <c r="A104" s="203" t="s">
        <v>1790</v>
      </c>
      <c r="B104" s="135" t="str">
        <f t="shared" si="5"/>
        <v/>
      </c>
      <c r="C104" s="136"/>
      <c r="D104" s="554" t="str">
        <f t="shared" si="6"/>
        <v/>
      </c>
      <c r="E104" s="179"/>
      <c r="F104" s="478"/>
      <c r="G104" s="478"/>
      <c r="H104" s="478"/>
      <c r="I104" s="478"/>
      <c r="J104" s="478"/>
      <c r="K104" s="478"/>
      <c r="L104" s="478"/>
      <c r="M104" s="478"/>
      <c r="N104" s="478"/>
      <c r="O104" s="478"/>
      <c r="P104" s="478"/>
      <c r="Q104" s="478"/>
      <c r="R104" s="478"/>
      <c r="S104" s="478"/>
      <c r="T104" s="478"/>
      <c r="U104" s="478"/>
      <c r="V104" s="478"/>
      <c r="W104" s="478"/>
      <c r="X104" s="478"/>
      <c r="Y104" s="478"/>
      <c r="Z104" s="478"/>
      <c r="AA104" s="478"/>
      <c r="AB104" s="478"/>
      <c r="AC104" s="478"/>
      <c r="AD104" s="127"/>
      <c r="AE104" s="126"/>
    </row>
    <row r="105" spans="1:31" ht="20.100000000000001" customHeight="1" x14ac:dyDescent="0.2">
      <c r="A105" s="203" t="s">
        <v>1791</v>
      </c>
      <c r="B105" s="135" t="str">
        <f t="shared" si="5"/>
        <v/>
      </c>
      <c r="C105" s="136"/>
      <c r="D105" s="554" t="str">
        <f t="shared" si="6"/>
        <v/>
      </c>
      <c r="E105" s="179"/>
      <c r="F105" s="478"/>
      <c r="G105" s="478"/>
      <c r="H105" s="478"/>
      <c r="I105" s="478"/>
      <c r="J105" s="478"/>
      <c r="K105" s="478"/>
      <c r="L105" s="478"/>
      <c r="M105" s="478"/>
      <c r="N105" s="478"/>
      <c r="O105" s="478"/>
      <c r="P105" s="478"/>
      <c r="Q105" s="478"/>
      <c r="R105" s="478"/>
      <c r="S105" s="478"/>
      <c r="T105" s="478"/>
      <c r="U105" s="478"/>
      <c r="V105" s="478"/>
      <c r="W105" s="478"/>
      <c r="X105" s="478"/>
      <c r="Y105" s="478"/>
      <c r="Z105" s="478"/>
      <c r="AA105" s="478"/>
      <c r="AB105" s="478"/>
      <c r="AC105" s="478"/>
      <c r="AD105" s="127"/>
      <c r="AE105" s="126"/>
    </row>
    <row r="106" spans="1:31" ht="20.100000000000001" customHeight="1" x14ac:dyDescent="0.2">
      <c r="A106" s="203" t="s">
        <v>1792</v>
      </c>
      <c r="B106" s="135" t="str">
        <f t="shared" si="5"/>
        <v/>
      </c>
      <c r="C106" s="136"/>
      <c r="D106" s="554" t="str">
        <f t="shared" si="6"/>
        <v/>
      </c>
      <c r="E106" s="179"/>
      <c r="F106" s="478"/>
      <c r="G106" s="478"/>
      <c r="H106" s="478"/>
      <c r="I106" s="478"/>
      <c r="J106" s="478"/>
      <c r="K106" s="478"/>
      <c r="L106" s="478"/>
      <c r="M106" s="478"/>
      <c r="N106" s="478"/>
      <c r="O106" s="478"/>
      <c r="P106" s="478"/>
      <c r="Q106" s="478"/>
      <c r="R106" s="478"/>
      <c r="S106" s="478"/>
      <c r="T106" s="478"/>
      <c r="U106" s="478"/>
      <c r="V106" s="478"/>
      <c r="W106" s="478"/>
      <c r="X106" s="478"/>
      <c r="Y106" s="478"/>
      <c r="Z106" s="478"/>
      <c r="AA106" s="478"/>
      <c r="AB106" s="478"/>
      <c r="AC106" s="478"/>
      <c r="AD106" s="127"/>
      <c r="AE106" s="126"/>
    </row>
    <row r="107" spans="1:31" ht="20.100000000000001" customHeight="1" x14ac:dyDescent="0.2">
      <c r="A107" s="203" t="s">
        <v>1793</v>
      </c>
      <c r="B107" s="135" t="str">
        <f t="shared" si="5"/>
        <v/>
      </c>
      <c r="C107" s="136"/>
      <c r="D107" s="554" t="str">
        <f t="shared" si="6"/>
        <v/>
      </c>
      <c r="E107" s="179"/>
      <c r="F107" s="478"/>
      <c r="G107" s="478"/>
      <c r="H107" s="478"/>
      <c r="I107" s="478"/>
      <c r="J107" s="478"/>
      <c r="K107" s="478"/>
      <c r="L107" s="478"/>
      <c r="M107" s="478"/>
      <c r="N107" s="478"/>
      <c r="O107" s="478"/>
      <c r="P107" s="478"/>
      <c r="Q107" s="478"/>
      <c r="R107" s="478"/>
      <c r="S107" s="478"/>
      <c r="T107" s="478"/>
      <c r="U107" s="478"/>
      <c r="V107" s="478"/>
      <c r="W107" s="478"/>
      <c r="X107" s="478"/>
      <c r="Y107" s="478"/>
      <c r="Z107" s="478"/>
      <c r="AA107" s="478"/>
      <c r="AB107" s="478"/>
      <c r="AC107" s="478"/>
      <c r="AD107" s="127"/>
      <c r="AE107" s="126"/>
    </row>
    <row r="108" spans="1:31" ht="20.100000000000001" customHeight="1" x14ac:dyDescent="0.2">
      <c r="A108" s="203" t="s">
        <v>1794</v>
      </c>
      <c r="B108" s="135" t="str">
        <f t="shared" si="5"/>
        <v/>
      </c>
      <c r="C108" s="136"/>
      <c r="D108" s="554" t="str">
        <f t="shared" si="6"/>
        <v/>
      </c>
      <c r="E108" s="179"/>
      <c r="F108" s="478"/>
      <c r="G108" s="478"/>
      <c r="H108" s="478"/>
      <c r="I108" s="478"/>
      <c r="J108" s="478"/>
      <c r="K108" s="478"/>
      <c r="L108" s="478"/>
      <c r="M108" s="478"/>
      <c r="N108" s="478"/>
      <c r="O108" s="478"/>
      <c r="P108" s="478"/>
      <c r="Q108" s="478"/>
      <c r="R108" s="478"/>
      <c r="S108" s="478"/>
      <c r="T108" s="478"/>
      <c r="U108" s="478"/>
      <c r="V108" s="478"/>
      <c r="W108" s="478"/>
      <c r="X108" s="478"/>
      <c r="Y108" s="478"/>
      <c r="Z108" s="478"/>
      <c r="AA108" s="478"/>
      <c r="AB108" s="478"/>
      <c r="AC108" s="478"/>
      <c r="AD108" s="127"/>
      <c r="AE108" s="126"/>
    </row>
    <row r="109" spans="1:31" ht="20.100000000000001" customHeight="1" x14ac:dyDescent="0.2">
      <c r="A109" s="203" t="s">
        <v>1795</v>
      </c>
      <c r="B109" s="135" t="str">
        <f t="shared" si="5"/>
        <v/>
      </c>
      <c r="C109" s="136"/>
      <c r="D109" s="554" t="str">
        <f t="shared" si="6"/>
        <v/>
      </c>
      <c r="E109" s="179"/>
      <c r="F109" s="478"/>
      <c r="G109" s="478"/>
      <c r="H109" s="478"/>
      <c r="I109" s="478"/>
      <c r="J109" s="478"/>
      <c r="K109" s="478"/>
      <c r="L109" s="478"/>
      <c r="M109" s="478"/>
      <c r="N109" s="478"/>
      <c r="O109" s="478"/>
      <c r="P109" s="478"/>
      <c r="Q109" s="478"/>
      <c r="R109" s="478"/>
      <c r="S109" s="478"/>
      <c r="T109" s="478"/>
      <c r="U109" s="478"/>
      <c r="V109" s="478"/>
      <c r="W109" s="478"/>
      <c r="X109" s="478"/>
      <c r="Y109" s="478"/>
      <c r="Z109" s="478"/>
      <c r="AA109" s="478"/>
      <c r="AB109" s="478"/>
      <c r="AC109" s="478"/>
      <c r="AD109" s="127"/>
      <c r="AE109" s="126"/>
    </row>
    <row r="110" spans="1:31" ht="20.100000000000001" customHeight="1" x14ac:dyDescent="0.2">
      <c r="A110" s="203" t="s">
        <v>1796</v>
      </c>
      <c r="B110" s="135" t="str">
        <f t="shared" si="5"/>
        <v/>
      </c>
      <c r="C110" s="136"/>
      <c r="D110" s="554" t="str">
        <f t="shared" si="6"/>
        <v/>
      </c>
      <c r="E110" s="179"/>
      <c r="F110" s="478"/>
      <c r="G110" s="478"/>
      <c r="H110" s="478"/>
      <c r="I110" s="478"/>
      <c r="J110" s="478"/>
      <c r="K110" s="478"/>
      <c r="L110" s="478"/>
      <c r="M110" s="478"/>
      <c r="N110" s="478"/>
      <c r="O110" s="478"/>
      <c r="P110" s="478"/>
      <c r="Q110" s="478"/>
      <c r="R110" s="478"/>
      <c r="S110" s="478"/>
      <c r="T110" s="478"/>
      <c r="U110" s="478"/>
      <c r="V110" s="478"/>
      <c r="W110" s="478"/>
      <c r="X110" s="478"/>
      <c r="Y110" s="478"/>
      <c r="Z110" s="478"/>
      <c r="AA110" s="478"/>
      <c r="AB110" s="478"/>
      <c r="AC110" s="478"/>
      <c r="AD110" s="127"/>
      <c r="AE110" s="126"/>
    </row>
    <row r="111" spans="1:31" ht="20.100000000000001" customHeight="1" x14ac:dyDescent="0.2">
      <c r="A111" s="203" t="s">
        <v>1797</v>
      </c>
      <c r="B111" s="135" t="str">
        <f t="shared" si="5"/>
        <v/>
      </c>
      <c r="C111" s="136"/>
      <c r="D111" s="554" t="str">
        <f t="shared" si="6"/>
        <v/>
      </c>
      <c r="E111" s="179"/>
      <c r="F111" s="478"/>
      <c r="G111" s="478"/>
      <c r="H111" s="478"/>
      <c r="I111" s="478"/>
      <c r="J111" s="478"/>
      <c r="K111" s="478"/>
      <c r="L111" s="478"/>
      <c r="M111" s="478"/>
      <c r="N111" s="478"/>
      <c r="O111" s="478"/>
      <c r="P111" s="478"/>
      <c r="Q111" s="478"/>
      <c r="R111" s="478"/>
      <c r="S111" s="478"/>
      <c r="T111" s="478"/>
      <c r="U111" s="478"/>
      <c r="V111" s="478"/>
      <c r="W111" s="478"/>
      <c r="X111" s="478"/>
      <c r="Y111" s="478"/>
      <c r="Z111" s="478"/>
      <c r="AA111" s="478"/>
      <c r="AB111" s="478"/>
      <c r="AC111" s="478"/>
      <c r="AD111" s="127"/>
      <c r="AE111" s="126"/>
    </row>
    <row r="112" spans="1:31" ht="20.100000000000001" customHeight="1" x14ac:dyDescent="0.2">
      <c r="A112" s="203" t="s">
        <v>1798</v>
      </c>
      <c r="B112" s="135" t="str">
        <f t="shared" si="5"/>
        <v/>
      </c>
      <c r="C112" s="136"/>
      <c r="D112" s="554" t="str">
        <f t="shared" si="6"/>
        <v/>
      </c>
      <c r="E112" s="179"/>
      <c r="F112" s="478"/>
      <c r="G112" s="478"/>
      <c r="H112" s="478"/>
      <c r="I112" s="478"/>
      <c r="J112" s="478"/>
      <c r="K112" s="478"/>
      <c r="L112" s="478"/>
      <c r="M112" s="478"/>
      <c r="N112" s="478"/>
      <c r="O112" s="478"/>
      <c r="P112" s="478"/>
      <c r="Q112" s="478"/>
      <c r="R112" s="478"/>
      <c r="S112" s="478"/>
      <c r="T112" s="478"/>
      <c r="U112" s="478"/>
      <c r="V112" s="478"/>
      <c r="W112" s="478"/>
      <c r="X112" s="478"/>
      <c r="Y112" s="478"/>
      <c r="Z112" s="478"/>
      <c r="AA112" s="478"/>
      <c r="AB112" s="478"/>
      <c r="AC112" s="478"/>
      <c r="AD112" s="127"/>
      <c r="AE112" s="126"/>
    </row>
    <row r="113" spans="1:31" ht="20.100000000000001" customHeight="1" x14ac:dyDescent="0.2">
      <c r="A113" s="203" t="s">
        <v>1799</v>
      </c>
      <c r="B113" s="135" t="str">
        <f t="shared" si="5"/>
        <v/>
      </c>
      <c r="C113" s="136"/>
      <c r="D113" s="554" t="str">
        <f t="shared" si="6"/>
        <v/>
      </c>
      <c r="E113" s="179"/>
      <c r="F113" s="478"/>
      <c r="G113" s="478"/>
      <c r="H113" s="478"/>
      <c r="I113" s="478"/>
      <c r="J113" s="478"/>
      <c r="K113" s="478"/>
      <c r="L113" s="478"/>
      <c r="M113" s="478"/>
      <c r="N113" s="478"/>
      <c r="O113" s="478"/>
      <c r="P113" s="478"/>
      <c r="Q113" s="478"/>
      <c r="R113" s="478"/>
      <c r="S113" s="478"/>
      <c r="T113" s="478"/>
      <c r="U113" s="478"/>
      <c r="V113" s="478"/>
      <c r="W113" s="478"/>
      <c r="X113" s="478"/>
      <c r="Y113" s="478"/>
      <c r="Z113" s="478"/>
      <c r="AA113" s="478"/>
      <c r="AB113" s="478"/>
      <c r="AC113" s="478"/>
      <c r="AD113" s="127"/>
      <c r="AE113" s="126"/>
    </row>
    <row r="114" spans="1:31" ht="20.100000000000001" customHeight="1" x14ac:dyDescent="0.2">
      <c r="A114" s="203" t="s">
        <v>1800</v>
      </c>
      <c r="B114" s="135" t="str">
        <f t="shared" si="5"/>
        <v/>
      </c>
      <c r="C114" s="136"/>
      <c r="D114" s="554" t="str">
        <f t="shared" si="6"/>
        <v/>
      </c>
      <c r="E114" s="179"/>
      <c r="F114" s="478"/>
      <c r="G114" s="478"/>
      <c r="H114" s="478"/>
      <c r="I114" s="478"/>
      <c r="J114" s="478"/>
      <c r="K114" s="478"/>
      <c r="L114" s="478"/>
      <c r="M114" s="478"/>
      <c r="N114" s="478"/>
      <c r="O114" s="478"/>
      <c r="P114" s="478"/>
      <c r="Q114" s="478"/>
      <c r="R114" s="478"/>
      <c r="S114" s="478"/>
      <c r="T114" s="478"/>
      <c r="U114" s="478"/>
      <c r="V114" s="478"/>
      <c r="W114" s="478"/>
      <c r="X114" s="478"/>
      <c r="Y114" s="478"/>
      <c r="Z114" s="478"/>
      <c r="AA114" s="478"/>
      <c r="AB114" s="478"/>
      <c r="AC114" s="478"/>
      <c r="AD114" s="127"/>
      <c r="AE114" s="126"/>
    </row>
    <row r="115" spans="1:31" ht="20.100000000000001" customHeight="1" x14ac:dyDescent="0.2">
      <c r="A115" s="203" t="s">
        <v>1801</v>
      </c>
      <c r="B115" s="135" t="str">
        <f t="shared" si="5"/>
        <v/>
      </c>
      <c r="C115" s="136"/>
      <c r="D115" s="554" t="str">
        <f t="shared" si="6"/>
        <v/>
      </c>
      <c r="E115" s="179"/>
      <c r="F115" s="478"/>
      <c r="G115" s="478"/>
      <c r="H115" s="478"/>
      <c r="I115" s="478"/>
      <c r="J115" s="478"/>
      <c r="K115" s="478"/>
      <c r="L115" s="478"/>
      <c r="M115" s="478"/>
      <c r="N115" s="478"/>
      <c r="O115" s="478"/>
      <c r="P115" s="478"/>
      <c r="Q115" s="478"/>
      <c r="R115" s="478"/>
      <c r="S115" s="478"/>
      <c r="T115" s="478"/>
      <c r="U115" s="478"/>
      <c r="V115" s="478"/>
      <c r="W115" s="478"/>
      <c r="X115" s="478"/>
      <c r="Y115" s="478"/>
      <c r="Z115" s="478"/>
      <c r="AA115" s="478"/>
      <c r="AB115" s="478"/>
      <c r="AC115" s="478"/>
      <c r="AD115" s="127"/>
      <c r="AE115" s="126"/>
    </row>
    <row r="116" spans="1:31" ht="20.100000000000001" customHeight="1" x14ac:dyDescent="0.2">
      <c r="A116" s="203" t="s">
        <v>1802</v>
      </c>
      <c r="B116" s="135" t="str">
        <f t="shared" si="5"/>
        <v/>
      </c>
      <c r="C116" s="136"/>
      <c r="D116" s="554" t="str">
        <f t="shared" si="6"/>
        <v/>
      </c>
      <c r="E116" s="179"/>
      <c r="F116" s="478"/>
      <c r="G116" s="478"/>
      <c r="H116" s="478"/>
      <c r="I116" s="478"/>
      <c r="J116" s="478"/>
      <c r="K116" s="478"/>
      <c r="L116" s="478"/>
      <c r="M116" s="478"/>
      <c r="N116" s="478"/>
      <c r="O116" s="478"/>
      <c r="P116" s="478"/>
      <c r="Q116" s="478"/>
      <c r="R116" s="478"/>
      <c r="S116" s="478"/>
      <c r="T116" s="478"/>
      <c r="U116" s="478"/>
      <c r="V116" s="478"/>
      <c r="W116" s="478"/>
      <c r="X116" s="478"/>
      <c r="Y116" s="478"/>
      <c r="Z116" s="478"/>
      <c r="AA116" s="478"/>
      <c r="AB116" s="478"/>
      <c r="AC116" s="478"/>
      <c r="AD116" s="127"/>
      <c r="AE116" s="126"/>
    </row>
    <row r="117" spans="1:31" ht="20.100000000000001" customHeight="1" x14ac:dyDescent="0.2">
      <c r="A117" s="203" t="s">
        <v>1803</v>
      </c>
      <c r="B117" s="135" t="str">
        <f t="shared" si="5"/>
        <v/>
      </c>
      <c r="C117" s="136"/>
      <c r="D117" s="554" t="str">
        <f t="shared" si="6"/>
        <v/>
      </c>
      <c r="E117" s="179"/>
      <c r="F117" s="478"/>
      <c r="G117" s="478"/>
      <c r="H117" s="478"/>
      <c r="I117" s="478"/>
      <c r="J117" s="478"/>
      <c r="K117" s="478"/>
      <c r="L117" s="478"/>
      <c r="M117" s="478"/>
      <c r="N117" s="478"/>
      <c r="O117" s="478"/>
      <c r="P117" s="478"/>
      <c r="Q117" s="478"/>
      <c r="R117" s="478"/>
      <c r="S117" s="478"/>
      <c r="T117" s="478"/>
      <c r="U117" s="478"/>
      <c r="V117" s="478"/>
      <c r="W117" s="478"/>
      <c r="X117" s="478"/>
      <c r="Y117" s="478"/>
      <c r="Z117" s="478"/>
      <c r="AA117" s="478"/>
      <c r="AB117" s="478"/>
      <c r="AC117" s="478"/>
      <c r="AD117" s="127"/>
      <c r="AE117" s="126"/>
    </row>
    <row r="118" spans="1:31" ht="20.100000000000001" customHeight="1" x14ac:dyDescent="0.2">
      <c r="A118" s="203" t="s">
        <v>1804</v>
      </c>
      <c r="B118" s="135" t="str">
        <f t="shared" si="5"/>
        <v/>
      </c>
      <c r="C118" s="136"/>
      <c r="D118" s="554" t="str">
        <f t="shared" si="6"/>
        <v/>
      </c>
      <c r="E118" s="179"/>
      <c r="F118" s="478"/>
      <c r="G118" s="478"/>
      <c r="H118" s="478"/>
      <c r="I118" s="478"/>
      <c r="J118" s="478"/>
      <c r="K118" s="478"/>
      <c r="L118" s="478"/>
      <c r="M118" s="478"/>
      <c r="N118" s="478"/>
      <c r="O118" s="478"/>
      <c r="P118" s="478"/>
      <c r="Q118" s="478"/>
      <c r="R118" s="478"/>
      <c r="S118" s="478"/>
      <c r="T118" s="478"/>
      <c r="U118" s="478"/>
      <c r="V118" s="478"/>
      <c r="W118" s="478"/>
      <c r="X118" s="478"/>
      <c r="Y118" s="478"/>
      <c r="Z118" s="478"/>
      <c r="AA118" s="478"/>
      <c r="AB118" s="478"/>
      <c r="AC118" s="478"/>
      <c r="AD118" s="127"/>
      <c r="AE118" s="126"/>
    </row>
    <row r="119" spans="1:31" ht="20.100000000000001" customHeight="1" x14ac:dyDescent="0.2">
      <c r="A119" s="203" t="s">
        <v>1805</v>
      </c>
      <c r="B119" s="135" t="str">
        <f t="shared" si="5"/>
        <v/>
      </c>
      <c r="C119" s="136"/>
      <c r="D119" s="554" t="str">
        <f t="shared" si="6"/>
        <v/>
      </c>
      <c r="E119" s="179"/>
      <c r="F119" s="478"/>
      <c r="G119" s="478"/>
      <c r="H119" s="478"/>
      <c r="I119" s="478"/>
      <c r="J119" s="478"/>
      <c r="K119" s="478"/>
      <c r="L119" s="478"/>
      <c r="M119" s="478"/>
      <c r="N119" s="478"/>
      <c r="O119" s="478"/>
      <c r="P119" s="478"/>
      <c r="Q119" s="478"/>
      <c r="R119" s="478"/>
      <c r="S119" s="478"/>
      <c r="T119" s="478"/>
      <c r="U119" s="478"/>
      <c r="V119" s="478"/>
      <c r="W119" s="478"/>
      <c r="X119" s="478"/>
      <c r="Y119" s="478"/>
      <c r="Z119" s="478"/>
      <c r="AA119" s="478"/>
      <c r="AB119" s="478"/>
      <c r="AC119" s="478"/>
      <c r="AD119" s="127"/>
      <c r="AE119" s="126"/>
    </row>
    <row r="120" spans="1:31" s="28" customFormat="1" ht="20.100000000000001" customHeight="1" x14ac:dyDescent="0.2">
      <c r="A120" s="573" t="s">
        <v>4</v>
      </c>
      <c r="B120" s="574"/>
      <c r="C120" s="552"/>
      <c r="D120" s="575" t="s">
        <v>5</v>
      </c>
      <c r="E120" s="137"/>
      <c r="F120" s="185"/>
      <c r="G120" s="185"/>
      <c r="H120" s="185"/>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E120" s="128">
        <f>SUM(F120:AC120)</f>
        <v>0</v>
      </c>
    </row>
    <row r="121" spans="1:31" ht="20.100000000000001" customHeight="1" x14ac:dyDescent="0.2">
      <c r="A121" s="183" t="s">
        <v>4</v>
      </c>
      <c r="B121" s="181" t="s">
        <v>8</v>
      </c>
      <c r="C121" s="184"/>
      <c r="D121" s="555">
        <f>SUM(D20:D120)</f>
        <v>0</v>
      </c>
      <c r="E121" s="180"/>
      <c r="F121" s="138"/>
      <c r="G121" s="138"/>
      <c r="H121" s="138"/>
      <c r="I121" s="138"/>
      <c r="J121" s="138"/>
      <c r="K121" s="138"/>
      <c r="L121" s="138"/>
      <c r="M121" s="138"/>
      <c r="N121" s="138"/>
      <c r="O121" s="138"/>
      <c r="P121" s="138"/>
      <c r="Q121" s="138"/>
      <c r="R121" s="138"/>
      <c r="S121" s="138"/>
      <c r="T121" s="138"/>
      <c r="U121" s="138"/>
      <c r="V121" s="138"/>
      <c r="W121" s="138"/>
      <c r="X121" s="138"/>
      <c r="Y121" s="138"/>
      <c r="Z121" s="138"/>
      <c r="AA121" s="138"/>
      <c r="AB121" s="138"/>
      <c r="AC121" s="138"/>
    </row>
    <row r="122" spans="1:31" ht="20.100000000000001" customHeight="1" x14ac:dyDescent="0.2">
      <c r="A122" s="139"/>
      <c r="B122" s="572" t="s">
        <v>4</v>
      </c>
      <c r="C122" s="139"/>
      <c r="D122" s="139"/>
      <c r="E122" s="140"/>
      <c r="F122" s="139"/>
      <c r="G122" s="139"/>
      <c r="H122" s="139"/>
      <c r="I122" s="139"/>
      <c r="J122" s="139"/>
      <c r="K122" s="139"/>
      <c r="L122" s="139"/>
      <c r="M122" s="139"/>
      <c r="N122" s="139"/>
      <c r="O122" s="139"/>
      <c r="P122" s="139"/>
      <c r="Q122" s="139"/>
      <c r="R122" s="139"/>
      <c r="S122" s="139"/>
      <c r="T122" s="139"/>
      <c r="U122" s="139"/>
      <c r="V122" s="139"/>
      <c r="W122" s="139"/>
      <c r="X122" s="139"/>
      <c r="Y122" s="139"/>
      <c r="Z122" s="139"/>
      <c r="AA122" s="139"/>
      <c r="AB122" s="139"/>
      <c r="AC122" s="139"/>
    </row>
    <row r="123" spans="1:31" ht="20.100000000000001" customHeight="1" x14ac:dyDescent="0.2">
      <c r="A123" s="139"/>
      <c r="B123" s="28"/>
      <c r="C123" s="139"/>
      <c r="D123" s="141" t="s">
        <v>25</v>
      </c>
      <c r="E123" s="140">
        <v>0</v>
      </c>
      <c r="F123" s="142">
        <f t="shared" ref="F123:AC123" si="7">SUMPRODUCT($D$20:$D$119,F20:F119)</f>
        <v>0</v>
      </c>
      <c r="G123" s="142">
        <f t="shared" si="7"/>
        <v>0</v>
      </c>
      <c r="H123" s="142">
        <f t="shared" si="7"/>
        <v>0</v>
      </c>
      <c r="I123" s="142">
        <f t="shared" si="7"/>
        <v>0</v>
      </c>
      <c r="J123" s="142">
        <f t="shared" si="7"/>
        <v>0</v>
      </c>
      <c r="K123" s="142">
        <f t="shared" si="7"/>
        <v>0</v>
      </c>
      <c r="L123" s="142">
        <f t="shared" si="7"/>
        <v>0</v>
      </c>
      <c r="M123" s="142">
        <f t="shared" si="7"/>
        <v>0</v>
      </c>
      <c r="N123" s="142">
        <f t="shared" si="7"/>
        <v>0</v>
      </c>
      <c r="O123" s="142">
        <f t="shared" si="7"/>
        <v>0</v>
      </c>
      <c r="P123" s="142">
        <f t="shared" si="7"/>
        <v>0</v>
      </c>
      <c r="Q123" s="142">
        <f t="shared" si="7"/>
        <v>0</v>
      </c>
      <c r="R123" s="142">
        <f t="shared" si="7"/>
        <v>0</v>
      </c>
      <c r="S123" s="142">
        <f t="shared" si="7"/>
        <v>0</v>
      </c>
      <c r="T123" s="142">
        <f t="shared" si="7"/>
        <v>0</v>
      </c>
      <c r="U123" s="142">
        <f t="shared" si="7"/>
        <v>0</v>
      </c>
      <c r="V123" s="142">
        <f t="shared" si="7"/>
        <v>0</v>
      </c>
      <c r="W123" s="142">
        <f t="shared" si="7"/>
        <v>0</v>
      </c>
      <c r="X123" s="142">
        <f t="shared" si="7"/>
        <v>0</v>
      </c>
      <c r="Y123" s="142">
        <f t="shared" si="7"/>
        <v>0</v>
      </c>
      <c r="Z123" s="142">
        <f t="shared" si="7"/>
        <v>0</v>
      </c>
      <c r="AA123" s="142">
        <f t="shared" si="7"/>
        <v>0</v>
      </c>
      <c r="AB123" s="142">
        <f t="shared" si="7"/>
        <v>0</v>
      </c>
      <c r="AC123" s="142">
        <f t="shared" si="7"/>
        <v>0</v>
      </c>
      <c r="AD123" s="129"/>
    </row>
    <row r="124" spans="1:31" ht="20.100000000000001" customHeight="1" x14ac:dyDescent="0.2">
      <c r="A124" s="139"/>
      <c r="B124" s="139"/>
      <c r="C124" s="139"/>
      <c r="D124" s="141" t="s">
        <v>26</v>
      </c>
      <c r="E124" s="140">
        <v>0</v>
      </c>
      <c r="F124" s="142">
        <f>E124+F123</f>
        <v>0</v>
      </c>
      <c r="G124" s="142">
        <f t="shared" ref="G124" si="8">F124+G123</f>
        <v>0</v>
      </c>
      <c r="H124" s="142">
        <f t="shared" ref="H124" si="9">G124+H123</f>
        <v>0</v>
      </c>
      <c r="I124" s="142">
        <f t="shared" ref="I124" si="10">H124+I123</f>
        <v>0</v>
      </c>
      <c r="J124" s="142">
        <f t="shared" ref="J124" si="11">I124+J123</f>
        <v>0</v>
      </c>
      <c r="K124" s="142">
        <f t="shared" ref="K124" si="12">J124+K123</f>
        <v>0</v>
      </c>
      <c r="L124" s="142">
        <f t="shared" ref="L124" si="13">K124+L123</f>
        <v>0</v>
      </c>
      <c r="M124" s="142">
        <f t="shared" ref="M124" si="14">L124+M123</f>
        <v>0</v>
      </c>
      <c r="N124" s="142">
        <f t="shared" ref="N124" si="15">M124+N123</f>
        <v>0</v>
      </c>
      <c r="O124" s="142">
        <f t="shared" ref="O124" si="16">N124+O123</f>
        <v>0</v>
      </c>
      <c r="P124" s="142">
        <f t="shared" ref="P124" si="17">O124+P123</f>
        <v>0</v>
      </c>
      <c r="Q124" s="142">
        <f t="shared" ref="Q124" si="18">P124+Q123</f>
        <v>0</v>
      </c>
      <c r="R124" s="142">
        <f t="shared" ref="R124" si="19">Q124+R123</f>
        <v>0</v>
      </c>
      <c r="S124" s="142">
        <f t="shared" ref="S124" si="20">R124+S123</f>
        <v>0</v>
      </c>
      <c r="T124" s="142">
        <f t="shared" ref="T124" si="21">S124+T123</f>
        <v>0</v>
      </c>
      <c r="U124" s="142">
        <f t="shared" ref="U124" si="22">T124+U123</f>
        <v>0</v>
      </c>
      <c r="V124" s="142">
        <f t="shared" ref="V124" si="23">U124+V123</f>
        <v>0</v>
      </c>
      <c r="W124" s="142">
        <f t="shared" ref="W124" si="24">V124+W123</f>
        <v>0</v>
      </c>
      <c r="X124" s="142">
        <f t="shared" ref="X124" si="25">W124+X123</f>
        <v>0</v>
      </c>
      <c r="Y124" s="142">
        <f t="shared" ref="Y124" si="26">X124+Y123</f>
        <v>0</v>
      </c>
      <c r="Z124" s="142">
        <f t="shared" ref="Z124" si="27">Y124+Z123</f>
        <v>0</v>
      </c>
      <c r="AA124" s="142">
        <f t="shared" ref="AA124" si="28">Z124+AA123</f>
        <v>0</v>
      </c>
      <c r="AB124" s="142">
        <f t="shared" ref="AB124" si="29">AA124+AB123</f>
        <v>0</v>
      </c>
      <c r="AC124" s="142">
        <f t="shared" ref="AC124" si="30">AB124+AC123</f>
        <v>0</v>
      </c>
      <c r="AD124" s="129"/>
    </row>
    <row r="125" spans="1:31" ht="20.100000000000001" customHeight="1" x14ac:dyDescent="0.2">
      <c r="A125" s="139"/>
      <c r="B125" s="139"/>
      <c r="C125" s="139"/>
      <c r="D125" s="143"/>
      <c r="E125" s="144">
        <v>0</v>
      </c>
      <c r="F125" s="139"/>
      <c r="G125" s="139"/>
      <c r="H125" s="139"/>
      <c r="I125" s="139"/>
      <c r="J125" s="139"/>
      <c r="K125" s="139"/>
      <c r="L125" s="139"/>
      <c r="M125" s="139"/>
      <c r="N125" s="139"/>
      <c r="O125" s="139"/>
      <c r="P125" s="139"/>
      <c r="Q125" s="139"/>
      <c r="R125" s="139"/>
      <c r="S125" s="139"/>
      <c r="T125" s="139"/>
      <c r="U125" s="139"/>
      <c r="V125" s="139"/>
      <c r="W125" s="139"/>
      <c r="X125" s="139"/>
      <c r="Y125" s="139"/>
      <c r="Z125" s="139"/>
      <c r="AA125" s="139"/>
      <c r="AB125" s="139"/>
      <c r="AC125" s="139"/>
    </row>
    <row r="126" spans="1:31" ht="20.100000000000001" customHeight="1" x14ac:dyDescent="0.2">
      <c r="A126" s="139"/>
      <c r="B126" s="139"/>
      <c r="C126" s="139"/>
      <c r="D126" s="141" t="s">
        <v>27</v>
      </c>
      <c r="E126" s="145">
        <f>Anticipo_Financiero*Monto_Oferta</f>
        <v>0</v>
      </c>
      <c r="F126" s="145">
        <f t="shared" ref="F126:H126" si="31">ROUND(Monto_Oferta*F123,2)</f>
        <v>0</v>
      </c>
      <c r="G126" s="145">
        <f t="shared" si="31"/>
        <v>0</v>
      </c>
      <c r="H126" s="145">
        <f t="shared" si="31"/>
        <v>0</v>
      </c>
      <c r="I126" s="145">
        <f t="shared" ref="I126:AC126" si="32">ROUND(Monto_Oferta*I123,2)</f>
        <v>0</v>
      </c>
      <c r="J126" s="145">
        <f t="shared" si="32"/>
        <v>0</v>
      </c>
      <c r="K126" s="145">
        <f t="shared" si="32"/>
        <v>0</v>
      </c>
      <c r="L126" s="145">
        <f t="shared" si="32"/>
        <v>0</v>
      </c>
      <c r="M126" s="145">
        <f t="shared" si="32"/>
        <v>0</v>
      </c>
      <c r="N126" s="145">
        <f t="shared" si="32"/>
        <v>0</v>
      </c>
      <c r="O126" s="145">
        <f t="shared" si="32"/>
        <v>0</v>
      </c>
      <c r="P126" s="145">
        <f t="shared" si="32"/>
        <v>0</v>
      </c>
      <c r="Q126" s="145">
        <f t="shared" si="32"/>
        <v>0</v>
      </c>
      <c r="R126" s="145">
        <f t="shared" si="32"/>
        <v>0</v>
      </c>
      <c r="S126" s="145">
        <f t="shared" si="32"/>
        <v>0</v>
      </c>
      <c r="T126" s="145">
        <f t="shared" si="32"/>
        <v>0</v>
      </c>
      <c r="U126" s="145">
        <f t="shared" si="32"/>
        <v>0</v>
      </c>
      <c r="V126" s="145">
        <f t="shared" si="32"/>
        <v>0</v>
      </c>
      <c r="W126" s="145">
        <f t="shared" si="32"/>
        <v>0</v>
      </c>
      <c r="X126" s="145">
        <f t="shared" si="32"/>
        <v>0</v>
      </c>
      <c r="Y126" s="145">
        <f t="shared" si="32"/>
        <v>0</v>
      </c>
      <c r="Z126" s="145">
        <f t="shared" si="32"/>
        <v>0</v>
      </c>
      <c r="AA126" s="145">
        <f t="shared" si="32"/>
        <v>0</v>
      </c>
      <c r="AB126" s="145">
        <f t="shared" si="32"/>
        <v>0</v>
      </c>
      <c r="AC126" s="145">
        <f t="shared" si="32"/>
        <v>0</v>
      </c>
      <c r="AD126" s="29"/>
      <c r="AE126" s="131"/>
    </row>
    <row r="127" spans="1:31" ht="20.100000000000001" customHeight="1" x14ac:dyDescent="0.2">
      <c r="A127" s="139"/>
      <c r="B127" s="139"/>
      <c r="C127" s="139"/>
      <c r="D127" s="141" t="s">
        <v>1002</v>
      </c>
      <c r="E127" s="145">
        <f>E126</f>
        <v>0</v>
      </c>
      <c r="F127" s="145">
        <f t="shared" ref="F127:AC127" si="33">E127+F126*(1-Anticipo_Financiero)</f>
        <v>0</v>
      </c>
      <c r="G127" s="145">
        <f t="shared" si="33"/>
        <v>0</v>
      </c>
      <c r="H127" s="145">
        <f t="shared" si="33"/>
        <v>0</v>
      </c>
      <c r="I127" s="145">
        <f t="shared" ref="I127" si="34">H127+I126*(1-Anticipo_Financiero)</f>
        <v>0</v>
      </c>
      <c r="J127" s="145">
        <f t="shared" ref="J127" si="35">I127+J126*(1-Anticipo_Financiero)</f>
        <v>0</v>
      </c>
      <c r="K127" s="145">
        <f t="shared" ref="K127" si="36">J127+K126*(1-Anticipo_Financiero)</f>
        <v>0</v>
      </c>
      <c r="L127" s="145">
        <f t="shared" ref="L127" si="37">K127+L126*(1-Anticipo_Financiero)</f>
        <v>0</v>
      </c>
      <c r="M127" s="145">
        <f t="shared" ref="M127" si="38">L127+M126*(1-Anticipo_Financiero)</f>
        <v>0</v>
      </c>
      <c r="N127" s="145">
        <f t="shared" ref="N127" si="39">M127+N126*(1-Anticipo_Financiero)</f>
        <v>0</v>
      </c>
      <c r="O127" s="145">
        <f t="shared" ref="O127" si="40">N127+O126*(1-Anticipo_Financiero)</f>
        <v>0</v>
      </c>
      <c r="P127" s="145">
        <f t="shared" ref="P127" si="41">O127+P126*(1-Anticipo_Financiero)</f>
        <v>0</v>
      </c>
      <c r="Q127" s="145">
        <f t="shared" ref="Q127" si="42">P127+Q126*(1-Anticipo_Financiero)</f>
        <v>0</v>
      </c>
      <c r="R127" s="145">
        <f t="shared" ref="R127" si="43">Q127+R126*(1-Anticipo_Financiero)</f>
        <v>0</v>
      </c>
      <c r="S127" s="145">
        <f t="shared" ref="S127" si="44">R127+S126*(1-Anticipo_Financiero)</f>
        <v>0</v>
      </c>
      <c r="T127" s="145">
        <f t="shared" ref="T127" si="45">S127+T126*(1-Anticipo_Financiero)</f>
        <v>0</v>
      </c>
      <c r="U127" s="145">
        <f t="shared" ref="U127" si="46">T127+U126*(1-Anticipo_Financiero)</f>
        <v>0</v>
      </c>
      <c r="V127" s="145">
        <f t="shared" ref="V127" si="47">U127+V126*(1-Anticipo_Financiero)</f>
        <v>0</v>
      </c>
      <c r="W127" s="145">
        <f t="shared" ref="W127" si="48">V127+W126*(1-Anticipo_Financiero)</f>
        <v>0</v>
      </c>
      <c r="X127" s="145">
        <f t="shared" ref="X127" si="49">W127+X126*(1-Anticipo_Financiero)</f>
        <v>0</v>
      </c>
      <c r="Y127" s="145">
        <f t="shared" ref="Y127" si="50">X127+Y126*(1-Anticipo_Financiero)</f>
        <v>0</v>
      </c>
      <c r="Z127" s="145">
        <f t="shared" ref="Z127" si="51">Y127+Z126*(1-Anticipo_Financiero)</f>
        <v>0</v>
      </c>
      <c r="AA127" s="145">
        <f t="shared" ref="AA127" si="52">Z127+AA126*(1-Anticipo_Financiero)</f>
        <v>0</v>
      </c>
      <c r="AB127" s="145">
        <f t="shared" ref="AB127" si="53">AA127+AB126*(1-Anticipo_Financiero)</f>
        <v>0</v>
      </c>
      <c r="AC127" s="145">
        <f t="shared" si="33"/>
        <v>0</v>
      </c>
      <c r="AD127" s="29"/>
    </row>
    <row r="128" spans="1:31" ht="20.100000000000001" customHeight="1" x14ac:dyDescent="0.2">
      <c r="A128" s="27" t="s">
        <v>1717</v>
      </c>
      <c r="B128" s="139"/>
      <c r="E128" s="130">
        <v>0</v>
      </c>
    </row>
    <row r="129" spans="2:5" ht="20.100000000000001" customHeight="1" x14ac:dyDescent="0.2">
      <c r="B129" s="139"/>
      <c r="E129" s="130">
        <v>0</v>
      </c>
    </row>
  </sheetData>
  <mergeCells count="6">
    <mergeCell ref="A15:D15"/>
    <mergeCell ref="F17:AC17"/>
    <mergeCell ref="AE17:AE18"/>
    <mergeCell ref="A17:A18"/>
    <mergeCell ref="B17:C18"/>
    <mergeCell ref="D17:D18"/>
  </mergeCells>
  <conditionalFormatting sqref="B120 A120:A121">
    <cfRule type="expression" dxfId="77" priority="207" stopIfTrue="1">
      <formula>#REF!&gt;0</formula>
    </cfRule>
    <cfRule type="expression" dxfId="76" priority="208" stopIfTrue="1">
      <formula>#REF!&gt;0</formula>
    </cfRule>
    <cfRule type="expression" dxfId="75" priority="209" stopIfTrue="1">
      <formula>#REF!&gt;0</formula>
    </cfRule>
  </conditionalFormatting>
  <conditionalFormatting sqref="B122 C20:C53 C74:C120">
    <cfRule type="expression" dxfId="74" priority="210" stopIfTrue="1">
      <formula>#REF!&gt;0</formula>
    </cfRule>
    <cfRule type="expression" dxfId="73" priority="211" stopIfTrue="1">
      <formula>#REF!&gt;0</formula>
    </cfRule>
    <cfRule type="expression" dxfId="72" priority="212" stopIfTrue="1">
      <formula>#REF!&gt;0</formula>
    </cfRule>
  </conditionalFormatting>
  <conditionalFormatting sqref="B19:B119">
    <cfRule type="expression" dxfId="71" priority="16" stopIfTrue="1">
      <formula>#REF!&gt;0</formula>
    </cfRule>
    <cfRule type="expression" dxfId="70" priority="17" stopIfTrue="1">
      <formula>#REF!&gt;0</formula>
    </cfRule>
    <cfRule type="expression" dxfId="69" priority="18" stopIfTrue="1">
      <formula>#REF!&gt;0</formula>
    </cfRule>
  </conditionalFormatting>
  <conditionalFormatting sqref="C54:C73">
    <cfRule type="expression" dxfId="68" priority="13" stopIfTrue="1">
      <formula>#REF!&gt;0</formula>
    </cfRule>
    <cfRule type="expression" dxfId="67" priority="14" stopIfTrue="1">
      <formula>#REF!&gt;0</formula>
    </cfRule>
    <cfRule type="expression" dxfId="66" priority="15" stopIfTrue="1">
      <formula>#REF!&gt;0</formula>
    </cfRule>
  </conditionalFormatting>
  <conditionalFormatting sqref="A20:A119">
    <cfRule type="expression" dxfId="65" priority="1" stopIfTrue="1">
      <formula>#REF!&gt;0</formula>
    </cfRule>
    <cfRule type="expression" dxfId="64" priority="2" stopIfTrue="1">
      <formula>#REF!&gt;0</formula>
    </cfRule>
    <cfRule type="expression" dxfId="63" priority="3" stopIfTrue="1">
      <formula>#REF!&gt;0</formula>
    </cfRule>
  </conditionalFormatting>
  <pageMargins left="0.78740157480314965" right="0.78740157480314965" top="1.3779527559055118" bottom="0.78740157480314965" header="0.78740157480314965" footer="0.39370078740157483"/>
  <pageSetup paperSize="9" scale="50" fitToWidth="0" fitToHeight="0" pageOrder="overThenDown" orientation="landscape"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topLeftCell="B16" zoomScale="90" zoomScaleNormal="90" zoomScaleSheetLayoutView="75" workbookViewId="0">
      <selection activeCell="R8" sqref="R8"/>
    </sheetView>
  </sheetViews>
  <sheetFormatPr baseColWidth="10" defaultColWidth="10.7109375" defaultRowHeight="15" x14ac:dyDescent="0.25"/>
  <cols>
    <col min="1" max="16384" width="10.7109375" style="1"/>
  </cols>
  <sheetData/>
  <pageMargins left="0.78740157480314965" right="0.78740157480314965" top="1.3779527559055118" bottom="0.78740157480314965" header="0.78740157480314965" footer="0.39370078740157483"/>
  <pageSetup paperSize="9" scale="76" orientation="landscape" r:id="rId1"/>
  <headerFooter>
    <oddHeader>&amp;L&amp;G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zoomScaleSheetLayoutView="75" workbookViewId="0">
      <selection activeCell="R685" sqref="R685"/>
    </sheetView>
  </sheetViews>
  <sheetFormatPr baseColWidth="10"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pageMargins left="0.78740157480314965" right="0.78740157480314965" top="1.3779527559055118" bottom="0.78740157480314965" header="0.78740157480314965" footer="0.39370078740157483"/>
  <pageSetup paperSize="9" pageOrder="overThenDown" orientation="landscape" r:id="rId1"/>
  <headerFooter>
    <oddHeader>&amp;L&amp;G&amp;R&amp;G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9"/>
  <sheetViews>
    <sheetView showGridLines="0" topLeftCell="A536" workbookViewId="0">
      <selection activeCell="D551" sqref="D551"/>
    </sheetView>
  </sheetViews>
  <sheetFormatPr baseColWidth="10" defaultRowHeight="11.25" x14ac:dyDescent="0.2"/>
  <cols>
    <col min="1" max="1" width="6.140625" style="75" customWidth="1"/>
    <col min="2" max="2" width="1.42578125" style="75" customWidth="1"/>
    <col min="3" max="3" width="2.7109375" style="73" customWidth="1"/>
    <col min="4" max="4" width="22" style="75" bestFit="1" customWidth="1"/>
    <col min="5" max="5" width="33.85546875" style="75" customWidth="1"/>
    <col min="6" max="7" width="10.7109375" style="75" customWidth="1"/>
    <col min="8" max="16384" width="11.42578125" style="75"/>
  </cols>
  <sheetData>
    <row r="1" spans="1:7" s="71" customFormat="1" x14ac:dyDescent="0.2">
      <c r="A1" s="71" t="s">
        <v>647</v>
      </c>
      <c r="C1" s="72"/>
    </row>
    <row r="3" spans="1:7" ht="12.75" customHeight="1" x14ac:dyDescent="0.2">
      <c r="A3" s="73" t="s">
        <v>143</v>
      </c>
      <c r="B3" s="74"/>
      <c r="C3" s="74"/>
      <c r="D3" s="619" t="s">
        <v>448</v>
      </c>
      <c r="E3" s="619" t="s">
        <v>144</v>
      </c>
      <c r="F3" s="74"/>
      <c r="G3" s="74"/>
    </row>
    <row r="4" spans="1:7" x14ac:dyDescent="0.2">
      <c r="A4" s="73" t="s">
        <v>145</v>
      </c>
      <c r="B4" s="74"/>
      <c r="C4" s="74"/>
      <c r="D4" s="619"/>
      <c r="E4" s="619"/>
      <c r="F4" s="74"/>
      <c r="G4" s="74"/>
    </row>
    <row r="5" spans="1:7" x14ac:dyDescent="0.2">
      <c r="A5" s="72"/>
      <c r="B5" s="72"/>
      <c r="C5" s="72"/>
      <c r="D5" s="72"/>
      <c r="E5" s="72"/>
      <c r="F5" s="72"/>
      <c r="G5" s="72"/>
    </row>
    <row r="6" spans="1:7" ht="11.25" customHeight="1" x14ac:dyDescent="0.2">
      <c r="A6" s="76">
        <v>37210</v>
      </c>
      <c r="B6" s="77" t="s">
        <v>146</v>
      </c>
      <c r="C6" s="73">
        <v>51</v>
      </c>
      <c r="D6" s="73" t="str">
        <f>CONCATENATE("INDEC-CM - ",A6,B6,C6)</f>
        <v>INDEC-CM - 37210-51</v>
      </c>
      <c r="E6" s="75" t="s">
        <v>147</v>
      </c>
    </row>
    <row r="7" spans="1:7" x14ac:dyDescent="0.2">
      <c r="A7" s="76">
        <v>37210</v>
      </c>
      <c r="B7" s="77" t="s">
        <v>146</v>
      </c>
      <c r="C7" s="73">
        <v>52</v>
      </c>
      <c r="D7" s="73" t="str">
        <f t="shared" ref="D7:D70" si="0">CONCATENATE("INDEC-CM - ",A7,B7,C7)</f>
        <v>INDEC-CM - 37210-52</v>
      </c>
      <c r="E7" s="75" t="s">
        <v>148</v>
      </c>
    </row>
    <row r="8" spans="1:7" x14ac:dyDescent="0.2">
      <c r="A8" s="76">
        <v>42911</v>
      </c>
      <c r="B8" s="77" t="s">
        <v>146</v>
      </c>
      <c r="C8" s="73">
        <v>81</v>
      </c>
      <c r="D8" s="73" t="str">
        <f t="shared" si="0"/>
        <v>INDEC-CM - 42911-81</v>
      </c>
      <c r="E8" s="78" t="s">
        <v>149</v>
      </c>
      <c r="F8" s="78"/>
      <c r="G8" s="78"/>
    </row>
    <row r="9" spans="1:7" x14ac:dyDescent="0.2">
      <c r="A9" s="76">
        <v>41242</v>
      </c>
      <c r="B9" s="77" t="s">
        <v>146</v>
      </c>
      <c r="C9" s="73">
        <v>11</v>
      </c>
      <c r="D9" s="73" t="str">
        <f t="shared" si="0"/>
        <v>INDEC-CM - 41242-11</v>
      </c>
      <c r="E9" s="78" t="s">
        <v>150</v>
      </c>
      <c r="F9" s="78"/>
      <c r="G9" s="78"/>
    </row>
    <row r="10" spans="1:7" x14ac:dyDescent="0.2">
      <c r="A10" s="76">
        <v>37440</v>
      </c>
      <c r="B10" s="77" t="s">
        <v>146</v>
      </c>
      <c r="C10" s="73">
        <v>21</v>
      </c>
      <c r="D10" s="73" t="str">
        <f t="shared" si="0"/>
        <v>INDEC-CM - 37440-21</v>
      </c>
      <c r="E10" s="75" t="s">
        <v>151</v>
      </c>
    </row>
    <row r="11" spans="1:7" x14ac:dyDescent="0.2">
      <c r="A11" s="76">
        <v>38130</v>
      </c>
      <c r="B11" s="77" t="s">
        <v>146</v>
      </c>
      <c r="C11" s="73">
        <v>13</v>
      </c>
      <c r="D11" s="73" t="str">
        <f t="shared" si="0"/>
        <v>INDEC-CM - 38130-13</v>
      </c>
      <c r="E11" s="78" t="s">
        <v>152</v>
      </c>
      <c r="F11" s="78"/>
      <c r="G11" s="78"/>
    </row>
    <row r="12" spans="1:7" x14ac:dyDescent="0.2">
      <c r="A12" s="76">
        <v>38130</v>
      </c>
      <c r="B12" s="77" t="s">
        <v>146</v>
      </c>
      <c r="C12" s="73">
        <v>12</v>
      </c>
      <c r="D12" s="73" t="str">
        <f t="shared" si="0"/>
        <v>INDEC-CM - 38130-12</v>
      </c>
      <c r="E12" s="78" t="s">
        <v>153</v>
      </c>
      <c r="F12" s="78"/>
      <c r="G12" s="78"/>
    </row>
    <row r="13" spans="1:7" x14ac:dyDescent="0.2">
      <c r="A13" s="76">
        <v>38130</v>
      </c>
      <c r="B13" s="77" t="s">
        <v>146</v>
      </c>
      <c r="C13" s="73">
        <v>11</v>
      </c>
      <c r="D13" s="73" t="str">
        <f t="shared" si="0"/>
        <v>INDEC-CM - 38130-11</v>
      </c>
      <c r="E13" s="78" t="s">
        <v>154</v>
      </c>
      <c r="F13" s="78"/>
      <c r="G13" s="78"/>
    </row>
    <row r="14" spans="1:7" x14ac:dyDescent="0.2">
      <c r="A14" s="76">
        <v>27230</v>
      </c>
      <c r="B14" s="77" t="s">
        <v>146</v>
      </c>
      <c r="C14" s="73">
        <v>11</v>
      </c>
      <c r="D14" s="73" t="str">
        <f t="shared" si="0"/>
        <v>INDEC-CM - 27230-11</v>
      </c>
      <c r="E14" s="78" t="s">
        <v>155</v>
      </c>
      <c r="F14" s="78"/>
      <c r="G14" s="78"/>
    </row>
    <row r="15" spans="1:7" x14ac:dyDescent="0.2">
      <c r="A15" s="76">
        <v>44821</v>
      </c>
      <c r="B15" s="77" t="s">
        <v>146</v>
      </c>
      <c r="C15" s="73">
        <v>11</v>
      </c>
      <c r="D15" s="73" t="str">
        <f t="shared" si="0"/>
        <v>INDEC-CM - 44821-11</v>
      </c>
      <c r="E15" s="75" t="s">
        <v>156</v>
      </c>
    </row>
    <row r="16" spans="1:7" x14ac:dyDescent="0.2">
      <c r="A16" s="76">
        <v>37560</v>
      </c>
      <c r="B16" s="77" t="s">
        <v>146</v>
      </c>
      <c r="C16" s="73">
        <v>11</v>
      </c>
      <c r="D16" s="73" t="str">
        <f t="shared" si="0"/>
        <v>INDEC-CM - 37560-11</v>
      </c>
      <c r="E16" s="78" t="s">
        <v>157</v>
      </c>
      <c r="F16" s="78"/>
      <c r="G16" s="78"/>
    </row>
    <row r="17" spans="1:7" x14ac:dyDescent="0.2">
      <c r="A17" s="76">
        <v>15400</v>
      </c>
      <c r="B17" s="77" t="s">
        <v>146</v>
      </c>
      <c r="C17" s="73">
        <v>11</v>
      </c>
      <c r="D17" s="73" t="str">
        <f t="shared" si="0"/>
        <v>INDEC-CM - 15400-11</v>
      </c>
      <c r="E17" s="78" t="s">
        <v>158</v>
      </c>
      <c r="F17" s="78"/>
      <c r="G17" s="78"/>
    </row>
    <row r="18" spans="1:7" x14ac:dyDescent="0.2">
      <c r="A18" s="76">
        <v>15310</v>
      </c>
      <c r="B18" s="77" t="s">
        <v>146</v>
      </c>
      <c r="C18" s="73">
        <v>11</v>
      </c>
      <c r="D18" s="73" t="str">
        <f t="shared" si="0"/>
        <v>INDEC-CM - 15310-11</v>
      </c>
      <c r="E18" s="75" t="s">
        <v>159</v>
      </c>
    </row>
    <row r="19" spans="1:7" x14ac:dyDescent="0.2">
      <c r="A19" s="76">
        <v>46531</v>
      </c>
      <c r="B19" s="77" t="s">
        <v>146</v>
      </c>
      <c r="C19" s="73">
        <v>11</v>
      </c>
      <c r="D19" s="73" t="str">
        <f t="shared" si="0"/>
        <v>INDEC-CM - 46531-11</v>
      </c>
      <c r="E19" s="78" t="s">
        <v>160</v>
      </c>
      <c r="F19" s="78"/>
      <c r="G19" s="78"/>
    </row>
    <row r="20" spans="1:7" x14ac:dyDescent="0.2">
      <c r="A20" s="76">
        <v>43540</v>
      </c>
      <c r="B20" s="77" t="s">
        <v>146</v>
      </c>
      <c r="C20" s="73">
        <v>11</v>
      </c>
      <c r="D20" s="73" t="str">
        <f t="shared" si="0"/>
        <v>INDEC-CM - 43540-11</v>
      </c>
      <c r="E20" s="75" t="s">
        <v>161</v>
      </c>
    </row>
    <row r="21" spans="1:7" x14ac:dyDescent="0.2">
      <c r="A21" s="76">
        <v>43540</v>
      </c>
      <c r="B21" s="77" t="s">
        <v>146</v>
      </c>
      <c r="C21" s="73">
        <v>12</v>
      </c>
      <c r="D21" s="73" t="str">
        <f t="shared" si="0"/>
        <v>INDEC-CM - 43540-12</v>
      </c>
      <c r="E21" s="75" t="s">
        <v>162</v>
      </c>
    </row>
    <row r="22" spans="1:7" x14ac:dyDescent="0.2">
      <c r="A22" s="76">
        <v>37370</v>
      </c>
      <c r="B22" s="77" t="s">
        <v>146</v>
      </c>
      <c r="C22" s="73">
        <v>21</v>
      </c>
      <c r="D22" s="73" t="str">
        <f t="shared" si="0"/>
        <v>INDEC-CM - 37370-21</v>
      </c>
      <c r="E22" s="75" t="s">
        <v>163</v>
      </c>
    </row>
    <row r="23" spans="1:7" x14ac:dyDescent="0.2">
      <c r="A23" s="76">
        <v>37370</v>
      </c>
      <c r="B23" s="77" t="s">
        <v>146</v>
      </c>
      <c r="C23" s="73">
        <v>11</v>
      </c>
      <c r="D23" s="73" t="str">
        <f t="shared" si="0"/>
        <v>INDEC-CM - 37370-11</v>
      </c>
      <c r="E23" s="75" t="s">
        <v>164</v>
      </c>
    </row>
    <row r="24" spans="1:7" x14ac:dyDescent="0.2">
      <c r="A24" s="76">
        <v>37370</v>
      </c>
      <c r="B24" s="77" t="s">
        <v>146</v>
      </c>
      <c r="C24" s="73">
        <v>12</v>
      </c>
      <c r="D24" s="73" t="str">
        <f t="shared" si="0"/>
        <v>INDEC-CM - 37370-12</v>
      </c>
      <c r="E24" s="75" t="s">
        <v>165</v>
      </c>
    </row>
    <row r="25" spans="1:7" x14ac:dyDescent="0.2">
      <c r="A25" s="76">
        <v>37690</v>
      </c>
      <c r="B25" s="77" t="s">
        <v>146</v>
      </c>
      <c r="C25" s="73">
        <v>11</v>
      </c>
      <c r="D25" s="73" t="str">
        <f t="shared" si="0"/>
        <v>INDEC-CM - 37690-11</v>
      </c>
      <c r="E25" s="75" t="s">
        <v>166</v>
      </c>
    </row>
    <row r="26" spans="1:7" x14ac:dyDescent="0.2">
      <c r="A26" s="76">
        <v>42911</v>
      </c>
      <c r="B26" s="77" t="s">
        <v>146</v>
      </c>
      <c r="C26" s="73">
        <v>11</v>
      </c>
      <c r="D26" s="73" t="str">
        <f t="shared" si="0"/>
        <v>INDEC-CM - 42911-11</v>
      </c>
      <c r="E26" s="75" t="s">
        <v>167</v>
      </c>
    </row>
    <row r="27" spans="1:7" x14ac:dyDescent="0.2">
      <c r="A27" s="76">
        <v>37129</v>
      </c>
      <c r="B27" s="77" t="s">
        <v>146</v>
      </c>
      <c r="C27" s="73">
        <v>11</v>
      </c>
      <c r="D27" s="73" t="str">
        <f t="shared" si="0"/>
        <v>INDEC-CM - 37129-11</v>
      </c>
      <c r="E27" s="75" t="s">
        <v>168</v>
      </c>
    </row>
    <row r="28" spans="1:7" x14ac:dyDescent="0.2">
      <c r="A28" s="76">
        <v>35110</v>
      </c>
      <c r="B28" s="77" t="s">
        <v>146</v>
      </c>
      <c r="C28" s="73">
        <v>41</v>
      </c>
      <c r="D28" s="73" t="str">
        <f t="shared" si="0"/>
        <v>INDEC-CM - 35110-41</v>
      </c>
      <c r="E28" s="75" t="s">
        <v>169</v>
      </c>
    </row>
    <row r="29" spans="1:7" x14ac:dyDescent="0.2">
      <c r="A29" s="76">
        <v>37210</v>
      </c>
      <c r="B29" s="77" t="s">
        <v>146</v>
      </c>
      <c r="C29" s="73">
        <v>23</v>
      </c>
      <c r="D29" s="73" t="str">
        <f t="shared" si="0"/>
        <v>INDEC-CM - 37210-23</v>
      </c>
      <c r="E29" s="75" t="s">
        <v>170</v>
      </c>
    </row>
    <row r="30" spans="1:7" x14ac:dyDescent="0.2">
      <c r="A30" s="76">
        <v>37210</v>
      </c>
      <c r="B30" s="77" t="s">
        <v>146</v>
      </c>
      <c r="C30" s="73">
        <v>22</v>
      </c>
      <c r="D30" s="73" t="str">
        <f t="shared" si="0"/>
        <v>INDEC-CM - 37210-22</v>
      </c>
      <c r="E30" s="75" t="s">
        <v>171</v>
      </c>
    </row>
    <row r="31" spans="1:7" x14ac:dyDescent="0.2">
      <c r="A31" s="76">
        <v>37210</v>
      </c>
      <c r="B31" s="77" t="s">
        <v>146</v>
      </c>
      <c r="C31" s="73">
        <v>21</v>
      </c>
      <c r="D31" s="73" t="str">
        <f t="shared" si="0"/>
        <v>INDEC-CM - 37210-21</v>
      </c>
      <c r="E31" s="75" t="s">
        <v>172</v>
      </c>
    </row>
    <row r="32" spans="1:7" x14ac:dyDescent="0.2">
      <c r="A32" s="76">
        <v>41543</v>
      </c>
      <c r="B32" s="77" t="s">
        <v>146</v>
      </c>
      <c r="C32" s="73">
        <v>21</v>
      </c>
      <c r="D32" s="73" t="str">
        <f t="shared" si="0"/>
        <v>INDEC-CM - 41543-21</v>
      </c>
      <c r="E32" s="75" t="s">
        <v>173</v>
      </c>
    </row>
    <row r="33" spans="1:5" x14ac:dyDescent="0.2">
      <c r="A33" s="76">
        <v>46340</v>
      </c>
      <c r="B33" s="77" t="s">
        <v>146</v>
      </c>
      <c r="C33" s="73">
        <v>31</v>
      </c>
      <c r="D33" s="73" t="str">
        <f t="shared" si="0"/>
        <v>INDEC-CM - 46340-31</v>
      </c>
      <c r="E33" s="75" t="s">
        <v>174</v>
      </c>
    </row>
    <row r="34" spans="1:5" x14ac:dyDescent="0.2">
      <c r="A34" s="76">
        <v>46320</v>
      </c>
      <c r="B34" s="77" t="s">
        <v>146</v>
      </c>
      <c r="C34" s="73">
        <v>11</v>
      </c>
      <c r="D34" s="73" t="str">
        <f t="shared" si="0"/>
        <v>INDEC-CM - 46320-11</v>
      </c>
      <c r="E34" s="75" t="s">
        <v>175</v>
      </c>
    </row>
    <row r="35" spans="1:5" x14ac:dyDescent="0.2">
      <c r="A35" s="76">
        <v>46340</v>
      </c>
      <c r="B35" s="77" t="s">
        <v>146</v>
      </c>
      <c r="C35" s="73">
        <v>11</v>
      </c>
      <c r="D35" s="73" t="str">
        <f t="shared" si="0"/>
        <v>INDEC-CM - 46340-11</v>
      </c>
      <c r="E35" s="75" t="s">
        <v>176</v>
      </c>
    </row>
    <row r="36" spans="1:5" x14ac:dyDescent="0.2">
      <c r="A36" s="76">
        <v>46340</v>
      </c>
      <c r="B36" s="77" t="s">
        <v>146</v>
      </c>
      <c r="C36" s="73">
        <v>12</v>
      </c>
      <c r="D36" s="73" t="str">
        <f t="shared" si="0"/>
        <v>INDEC-CM - 46340-12</v>
      </c>
      <c r="E36" s="75" t="s">
        <v>177</v>
      </c>
    </row>
    <row r="37" spans="1:5" x14ac:dyDescent="0.2">
      <c r="A37" s="76">
        <v>46340</v>
      </c>
      <c r="B37" s="77" t="s">
        <v>146</v>
      </c>
      <c r="C37" s="73">
        <v>21</v>
      </c>
      <c r="D37" s="73" t="str">
        <f t="shared" si="0"/>
        <v>INDEC-CM - 46340-21</v>
      </c>
      <c r="E37" s="75" t="s">
        <v>178</v>
      </c>
    </row>
    <row r="38" spans="1:5" x14ac:dyDescent="0.2">
      <c r="A38" s="76">
        <v>46212</v>
      </c>
      <c r="B38" s="77" t="s">
        <v>146</v>
      </c>
      <c r="C38" s="73">
        <v>21</v>
      </c>
      <c r="D38" s="73" t="str">
        <f t="shared" si="0"/>
        <v>INDEC-CM - 46212-21</v>
      </c>
      <c r="E38" s="75" t="s">
        <v>179</v>
      </c>
    </row>
    <row r="39" spans="1:5" x14ac:dyDescent="0.2">
      <c r="A39" s="76">
        <v>42999</v>
      </c>
      <c r="B39" s="77" t="s">
        <v>146</v>
      </c>
      <c r="C39" s="73">
        <v>23</v>
      </c>
      <c r="D39" s="73" t="str">
        <f t="shared" si="0"/>
        <v>INDEC-CM - 42999-23</v>
      </c>
      <c r="E39" s="75" t="s">
        <v>180</v>
      </c>
    </row>
    <row r="40" spans="1:5" x14ac:dyDescent="0.2">
      <c r="A40" s="76">
        <v>42999</v>
      </c>
      <c r="B40" s="77" t="s">
        <v>146</v>
      </c>
      <c r="C40" s="73">
        <v>21</v>
      </c>
      <c r="D40" s="73" t="str">
        <f t="shared" si="0"/>
        <v>INDEC-CM - 42999-21</v>
      </c>
      <c r="E40" s="75" t="s">
        <v>181</v>
      </c>
    </row>
    <row r="41" spans="1:5" x14ac:dyDescent="0.2">
      <c r="A41" s="76">
        <v>42999</v>
      </c>
      <c r="B41" s="77" t="s">
        <v>146</v>
      </c>
      <c r="C41" s="73">
        <v>31</v>
      </c>
      <c r="D41" s="73" t="str">
        <f t="shared" si="0"/>
        <v>INDEC-CM - 42999-31</v>
      </c>
      <c r="E41" s="75" t="s">
        <v>182</v>
      </c>
    </row>
    <row r="42" spans="1:5" x14ac:dyDescent="0.2">
      <c r="A42" s="76">
        <v>42999</v>
      </c>
      <c r="B42" s="77" t="s">
        <v>146</v>
      </c>
      <c r="C42" s="73">
        <v>22</v>
      </c>
      <c r="D42" s="73" t="str">
        <f t="shared" si="0"/>
        <v>INDEC-CM - 42999-22</v>
      </c>
      <c r="E42" s="75" t="s">
        <v>183</v>
      </c>
    </row>
    <row r="43" spans="1:5" x14ac:dyDescent="0.2">
      <c r="A43" s="76">
        <v>31600</v>
      </c>
      <c r="B43" s="77" t="s">
        <v>146</v>
      </c>
      <c r="C43" s="73">
        <v>63</v>
      </c>
      <c r="D43" s="73" t="str">
        <f t="shared" si="0"/>
        <v>INDEC-CM - 31600-63</v>
      </c>
      <c r="E43" s="75" t="s">
        <v>184</v>
      </c>
    </row>
    <row r="44" spans="1:5" x14ac:dyDescent="0.2">
      <c r="A44" s="76">
        <v>31600</v>
      </c>
      <c r="B44" s="77" t="s">
        <v>146</v>
      </c>
      <c r="C44" s="73">
        <v>62</v>
      </c>
      <c r="D44" s="73" t="str">
        <f t="shared" si="0"/>
        <v>INDEC-CM - 31600-62</v>
      </c>
      <c r="E44" s="75" t="s">
        <v>185</v>
      </c>
    </row>
    <row r="45" spans="1:5" x14ac:dyDescent="0.2">
      <c r="A45" s="76">
        <v>31600</v>
      </c>
      <c r="B45" s="77" t="s">
        <v>146</v>
      </c>
      <c r="C45" s="73">
        <v>61</v>
      </c>
      <c r="D45" s="73" t="str">
        <f t="shared" si="0"/>
        <v>INDEC-CM - 31600-61</v>
      </c>
      <c r="E45" s="75" t="s">
        <v>186</v>
      </c>
    </row>
    <row r="46" spans="1:5" x14ac:dyDescent="0.2">
      <c r="A46" s="76">
        <v>37420</v>
      </c>
      <c r="B46" s="77" t="s">
        <v>146</v>
      </c>
      <c r="C46" s="73">
        <v>11</v>
      </c>
      <c r="D46" s="73" t="str">
        <f t="shared" si="0"/>
        <v>INDEC-CM - 37420-11</v>
      </c>
      <c r="E46" s="75" t="s">
        <v>187</v>
      </c>
    </row>
    <row r="47" spans="1:5" x14ac:dyDescent="0.2">
      <c r="A47" s="76">
        <v>37420</v>
      </c>
      <c r="B47" s="77" t="s">
        <v>146</v>
      </c>
      <c r="C47" s="73">
        <v>12</v>
      </c>
      <c r="D47" s="73" t="str">
        <f t="shared" si="0"/>
        <v>INDEC-CM - 37420-12</v>
      </c>
      <c r="E47" s="75" t="s">
        <v>188</v>
      </c>
    </row>
    <row r="48" spans="1:5" x14ac:dyDescent="0.2">
      <c r="A48" s="76">
        <v>44822</v>
      </c>
      <c r="B48" s="77" t="s">
        <v>146</v>
      </c>
      <c r="C48" s="73">
        <v>11</v>
      </c>
      <c r="D48" s="73" t="str">
        <f t="shared" si="0"/>
        <v>INDEC-CM - 44822-11</v>
      </c>
      <c r="E48" s="75" t="s">
        <v>189</v>
      </c>
    </row>
    <row r="49" spans="1:5" x14ac:dyDescent="0.2">
      <c r="A49" s="76">
        <v>44826</v>
      </c>
      <c r="B49" s="77" t="s">
        <v>146</v>
      </c>
      <c r="C49" s="73">
        <v>11</v>
      </c>
      <c r="D49" s="73" t="str">
        <f t="shared" si="0"/>
        <v>INDEC-CM - 44826-11</v>
      </c>
      <c r="E49" s="75" t="s">
        <v>190</v>
      </c>
    </row>
    <row r="50" spans="1:5" x14ac:dyDescent="0.2">
      <c r="A50" s="76">
        <v>44826</v>
      </c>
      <c r="B50" s="77" t="s">
        <v>146</v>
      </c>
      <c r="C50" s="73">
        <v>12</v>
      </c>
      <c r="D50" s="73" t="str">
        <f t="shared" si="0"/>
        <v>INDEC-CM - 44826-12</v>
      </c>
      <c r="E50" s="75" t="s">
        <v>191</v>
      </c>
    </row>
    <row r="51" spans="1:5" x14ac:dyDescent="0.2">
      <c r="A51" s="76">
        <v>42911</v>
      </c>
      <c r="B51" s="77" t="s">
        <v>146</v>
      </c>
      <c r="C51" s="73">
        <v>21</v>
      </c>
      <c r="D51" s="73" t="str">
        <f t="shared" si="0"/>
        <v>INDEC-CM - 42911-21</v>
      </c>
      <c r="E51" s="75" t="s">
        <v>192</v>
      </c>
    </row>
    <row r="52" spans="1:5" x14ac:dyDescent="0.2">
      <c r="A52" s="76">
        <v>41277</v>
      </c>
      <c r="B52" s="77" t="s">
        <v>146</v>
      </c>
      <c r="C52" s="73">
        <v>21</v>
      </c>
      <c r="D52" s="73" t="str">
        <f t="shared" si="0"/>
        <v>INDEC-CM - 41277-21</v>
      </c>
      <c r="E52" s="75" t="s">
        <v>193</v>
      </c>
    </row>
    <row r="53" spans="1:5" x14ac:dyDescent="0.2">
      <c r="A53" s="76">
        <v>41277</v>
      </c>
      <c r="B53" s="77" t="s">
        <v>146</v>
      </c>
      <c r="C53" s="73">
        <v>11</v>
      </c>
      <c r="D53" s="73" t="str">
        <f t="shared" si="0"/>
        <v>INDEC-CM - 41277-11</v>
      </c>
      <c r="E53" s="75" t="s">
        <v>194</v>
      </c>
    </row>
    <row r="54" spans="1:5" x14ac:dyDescent="0.2">
      <c r="A54" s="76">
        <v>41516</v>
      </c>
      <c r="B54" s="77" t="s">
        <v>146</v>
      </c>
      <c r="C54" s="73">
        <v>11</v>
      </c>
      <c r="D54" s="73" t="str">
        <f t="shared" si="0"/>
        <v>INDEC-CM - 41516-11</v>
      </c>
      <c r="E54" s="75" t="s">
        <v>195</v>
      </c>
    </row>
    <row r="55" spans="1:5" x14ac:dyDescent="0.2">
      <c r="A55" s="76">
        <v>41516</v>
      </c>
      <c r="B55" s="77" t="s">
        <v>146</v>
      </c>
      <c r="C55" s="73">
        <v>12</v>
      </c>
      <c r="D55" s="73" t="str">
        <f t="shared" si="0"/>
        <v>INDEC-CM - 41516-12</v>
      </c>
      <c r="E55" s="75" t="s">
        <v>196</v>
      </c>
    </row>
    <row r="56" spans="1:5" x14ac:dyDescent="0.2">
      <c r="A56" s="76">
        <v>41273</v>
      </c>
      <c r="B56" s="77" t="s">
        <v>146</v>
      </c>
      <c r="C56" s="73">
        <v>11</v>
      </c>
      <c r="D56" s="73" t="str">
        <f t="shared" si="0"/>
        <v>INDEC-CM - 41273-11</v>
      </c>
      <c r="E56" s="75" t="s">
        <v>197</v>
      </c>
    </row>
    <row r="57" spans="1:5" x14ac:dyDescent="0.2">
      <c r="A57" s="76">
        <v>41273</v>
      </c>
      <c r="B57" s="77" t="s">
        <v>146</v>
      </c>
      <c r="C57" s="73">
        <v>12</v>
      </c>
      <c r="D57" s="73" t="str">
        <f t="shared" si="0"/>
        <v>INDEC-CM - 41273-12</v>
      </c>
      <c r="E57" s="75" t="s">
        <v>198</v>
      </c>
    </row>
    <row r="58" spans="1:5" x14ac:dyDescent="0.2">
      <c r="A58" s="76">
        <v>41277</v>
      </c>
      <c r="B58" s="77" t="s">
        <v>146</v>
      </c>
      <c r="C58" s="73">
        <v>41</v>
      </c>
      <c r="D58" s="73" t="str">
        <f t="shared" si="0"/>
        <v>INDEC-CM - 41277-41</v>
      </c>
      <c r="E58" s="75" t="s">
        <v>199</v>
      </c>
    </row>
    <row r="59" spans="1:5" x14ac:dyDescent="0.2">
      <c r="A59" s="76">
        <v>41277</v>
      </c>
      <c r="B59" s="77" t="s">
        <v>146</v>
      </c>
      <c r="C59" s="73">
        <v>31</v>
      </c>
      <c r="D59" s="73" t="str">
        <f t="shared" si="0"/>
        <v>INDEC-CM - 41277-31</v>
      </c>
      <c r="E59" s="75" t="s">
        <v>200</v>
      </c>
    </row>
    <row r="60" spans="1:5" x14ac:dyDescent="0.2">
      <c r="A60" s="76">
        <v>41543</v>
      </c>
      <c r="B60" s="77" t="s">
        <v>146</v>
      </c>
      <c r="C60" s="73">
        <v>11</v>
      </c>
      <c r="D60" s="73" t="str">
        <f t="shared" si="0"/>
        <v>INDEC-CM - 41543-11</v>
      </c>
      <c r="E60" s="75" t="s">
        <v>201</v>
      </c>
    </row>
    <row r="61" spans="1:5" x14ac:dyDescent="0.2">
      <c r="A61" s="76">
        <v>36320</v>
      </c>
      <c r="B61" s="77" t="s">
        <v>146</v>
      </c>
      <c r="C61" s="73">
        <v>21</v>
      </c>
      <c r="D61" s="73" t="str">
        <f t="shared" si="0"/>
        <v>INDEC-CM - 36320-21</v>
      </c>
      <c r="E61" s="75" t="s">
        <v>202</v>
      </c>
    </row>
    <row r="62" spans="1:5" x14ac:dyDescent="0.2">
      <c r="A62" s="76">
        <v>36320</v>
      </c>
      <c r="B62" s="77" t="s">
        <v>146</v>
      </c>
      <c r="C62" s="73">
        <v>22</v>
      </c>
      <c r="D62" s="73" t="str">
        <f t="shared" si="0"/>
        <v>INDEC-CM - 36320-22</v>
      </c>
      <c r="E62" s="75" t="s">
        <v>203</v>
      </c>
    </row>
    <row r="63" spans="1:5" x14ac:dyDescent="0.2">
      <c r="A63" s="76">
        <v>36320</v>
      </c>
      <c r="B63" s="77" t="s">
        <v>146</v>
      </c>
      <c r="C63" s="73">
        <v>11</v>
      </c>
      <c r="D63" s="73" t="str">
        <f t="shared" si="0"/>
        <v>INDEC-CM - 36320-11</v>
      </c>
      <c r="E63" s="75" t="s">
        <v>204</v>
      </c>
    </row>
    <row r="64" spans="1:5" x14ac:dyDescent="0.2">
      <c r="A64" s="76">
        <v>36320</v>
      </c>
      <c r="B64" s="77" t="s">
        <v>146</v>
      </c>
      <c r="C64" s="73">
        <v>12</v>
      </c>
      <c r="D64" s="73" t="str">
        <f t="shared" si="0"/>
        <v>INDEC-CM - 36320-12</v>
      </c>
      <c r="E64" s="75" t="s">
        <v>205</v>
      </c>
    </row>
    <row r="65" spans="1:7" x14ac:dyDescent="0.2">
      <c r="A65" s="76">
        <v>15320</v>
      </c>
      <c r="B65" s="77" t="s">
        <v>146</v>
      </c>
      <c r="C65" s="73">
        <v>11</v>
      </c>
      <c r="D65" s="73" t="str">
        <f t="shared" si="0"/>
        <v>INDEC-CM - 15320-11</v>
      </c>
      <c r="E65" s="75" t="s">
        <v>206</v>
      </c>
    </row>
    <row r="66" spans="1:7" x14ac:dyDescent="0.2">
      <c r="A66" s="76">
        <v>37350</v>
      </c>
      <c r="B66" s="77" t="s">
        <v>146</v>
      </c>
      <c r="C66" s="73">
        <v>61</v>
      </c>
      <c r="D66" s="73" t="str">
        <f t="shared" si="0"/>
        <v>INDEC-CM - 37350-61</v>
      </c>
      <c r="E66" s="78" t="s">
        <v>207</v>
      </c>
      <c r="F66" s="78"/>
      <c r="G66" s="78"/>
    </row>
    <row r="67" spans="1:7" x14ac:dyDescent="0.2">
      <c r="A67" s="76">
        <v>37440</v>
      </c>
      <c r="B67" s="77" t="s">
        <v>146</v>
      </c>
      <c r="C67" s="73">
        <v>31</v>
      </c>
      <c r="D67" s="73" t="str">
        <f t="shared" si="0"/>
        <v>INDEC-CM - 37440-31</v>
      </c>
      <c r="E67" s="75" t="s">
        <v>208</v>
      </c>
    </row>
    <row r="68" spans="1:7" x14ac:dyDescent="0.2">
      <c r="A68" s="76">
        <v>37440</v>
      </c>
      <c r="B68" s="77" t="s">
        <v>146</v>
      </c>
      <c r="C68" s="73">
        <v>11</v>
      </c>
      <c r="D68" s="73" t="str">
        <f t="shared" si="0"/>
        <v>INDEC-CM - 37440-11</v>
      </c>
      <c r="E68" s="75" t="s">
        <v>209</v>
      </c>
    </row>
    <row r="69" spans="1:7" x14ac:dyDescent="0.2">
      <c r="A69" s="76">
        <v>44821</v>
      </c>
      <c r="B69" s="77" t="s">
        <v>146</v>
      </c>
      <c r="C69" s="73">
        <v>21</v>
      </c>
      <c r="D69" s="73" t="str">
        <f t="shared" si="0"/>
        <v>INDEC-CM - 44821-21</v>
      </c>
      <c r="E69" s="75" t="s">
        <v>210</v>
      </c>
    </row>
    <row r="70" spans="1:7" x14ac:dyDescent="0.2">
      <c r="A70" s="76">
        <v>36320</v>
      </c>
      <c r="B70" s="77" t="s">
        <v>146</v>
      </c>
      <c r="C70" s="73">
        <v>31</v>
      </c>
      <c r="D70" s="73" t="str">
        <f t="shared" si="0"/>
        <v>INDEC-CM - 36320-31</v>
      </c>
      <c r="E70" s="75" t="s">
        <v>211</v>
      </c>
    </row>
    <row r="71" spans="1:7" x14ac:dyDescent="0.2">
      <c r="A71" s="76">
        <v>41278</v>
      </c>
      <c r="B71" s="77" t="s">
        <v>146</v>
      </c>
      <c r="C71" s="73">
        <v>12</v>
      </c>
      <c r="D71" s="73" t="str">
        <f t="shared" ref="D71:D134" si="1">CONCATENATE("INDEC-CM - ",A71,B71,C71)</f>
        <v>INDEC-CM - 41278-12</v>
      </c>
      <c r="E71" s="78" t="s">
        <v>212</v>
      </c>
      <c r="F71" s="78"/>
      <c r="G71" s="78"/>
    </row>
    <row r="72" spans="1:7" x14ac:dyDescent="0.2">
      <c r="A72" s="76">
        <v>41278</v>
      </c>
      <c r="B72" s="77" t="s">
        <v>146</v>
      </c>
      <c r="C72" s="73">
        <v>11</v>
      </c>
      <c r="D72" s="73" t="str">
        <f t="shared" si="1"/>
        <v>INDEC-CM - 41278-11</v>
      </c>
      <c r="E72" s="78" t="s">
        <v>213</v>
      </c>
      <c r="F72" s="78"/>
      <c r="G72" s="78"/>
    </row>
    <row r="73" spans="1:7" x14ac:dyDescent="0.2">
      <c r="A73" s="76">
        <v>36320</v>
      </c>
      <c r="B73" s="77" t="s">
        <v>146</v>
      </c>
      <c r="C73" s="73">
        <v>41</v>
      </c>
      <c r="D73" s="73" t="str">
        <f t="shared" si="1"/>
        <v>INDEC-CM - 36320-41</v>
      </c>
      <c r="E73" s="75" t="s">
        <v>214</v>
      </c>
    </row>
    <row r="74" spans="1:7" x14ac:dyDescent="0.2">
      <c r="A74" s="76">
        <v>41516</v>
      </c>
      <c r="B74" s="77" t="s">
        <v>146</v>
      </c>
      <c r="C74" s="73">
        <v>21</v>
      </c>
      <c r="D74" s="73" t="str">
        <f t="shared" si="1"/>
        <v>INDEC-CM - 41516-21</v>
      </c>
      <c r="E74" s="75" t="s">
        <v>215</v>
      </c>
    </row>
    <row r="75" spans="1:7" x14ac:dyDescent="0.2">
      <c r="A75" s="76">
        <v>41278</v>
      </c>
      <c r="B75" s="77" t="s">
        <v>146</v>
      </c>
      <c r="C75" s="73">
        <v>22</v>
      </c>
      <c r="D75" s="73" t="str">
        <f t="shared" si="1"/>
        <v>INDEC-CM - 41278-22</v>
      </c>
      <c r="E75" s="78" t="s">
        <v>216</v>
      </c>
      <c r="F75" s="78"/>
      <c r="G75" s="78"/>
    </row>
    <row r="76" spans="1:7" x14ac:dyDescent="0.2">
      <c r="A76" s="76">
        <v>46350</v>
      </c>
      <c r="B76" s="77" t="s">
        <v>146</v>
      </c>
      <c r="C76" s="73">
        <v>11</v>
      </c>
      <c r="D76" s="73" t="str">
        <f t="shared" si="1"/>
        <v>INDEC-CM - 46350-11</v>
      </c>
      <c r="E76" s="75" t="s">
        <v>217</v>
      </c>
    </row>
    <row r="77" spans="1:7" x14ac:dyDescent="0.2">
      <c r="A77" s="76">
        <v>41278</v>
      </c>
      <c r="B77" s="77" t="s">
        <v>146</v>
      </c>
      <c r="C77" s="73">
        <v>41</v>
      </c>
      <c r="D77" s="73" t="str">
        <f t="shared" si="1"/>
        <v>INDEC-CM - 41278-41</v>
      </c>
      <c r="E77" s="78" t="s">
        <v>218</v>
      </c>
      <c r="F77" s="78"/>
      <c r="G77" s="78"/>
    </row>
    <row r="78" spans="1:7" x14ac:dyDescent="0.2">
      <c r="A78" s="76">
        <v>42999</v>
      </c>
      <c r="B78" s="77" t="s">
        <v>146</v>
      </c>
      <c r="C78" s="73">
        <v>11</v>
      </c>
      <c r="D78" s="73" t="str">
        <f t="shared" si="1"/>
        <v>INDEC-CM - 42999-11</v>
      </c>
      <c r="E78" s="75" t="s">
        <v>219</v>
      </c>
    </row>
    <row r="79" spans="1:7" x14ac:dyDescent="0.2">
      <c r="A79" s="76">
        <v>36320</v>
      </c>
      <c r="B79" s="77" t="s">
        <v>146</v>
      </c>
      <c r="C79" s="73">
        <v>51</v>
      </c>
      <c r="D79" s="73" t="str">
        <f t="shared" si="1"/>
        <v>INDEC-CM - 36320-51</v>
      </c>
      <c r="E79" s="75" t="s">
        <v>220</v>
      </c>
    </row>
    <row r="80" spans="1:7" x14ac:dyDescent="0.2">
      <c r="A80" s="76">
        <v>31600</v>
      </c>
      <c r="B80" s="77" t="s">
        <v>146</v>
      </c>
      <c r="C80" s="73">
        <v>12</v>
      </c>
      <c r="D80" s="73" t="str">
        <f t="shared" si="1"/>
        <v>INDEC-CM - 31600-12</v>
      </c>
      <c r="E80" s="75" t="s">
        <v>221</v>
      </c>
    </row>
    <row r="81" spans="1:7" x14ac:dyDescent="0.2">
      <c r="A81" s="76">
        <v>36950</v>
      </c>
      <c r="B81" s="77" t="s">
        <v>146</v>
      </c>
      <c r="C81" s="73">
        <v>11</v>
      </c>
      <c r="D81" s="73" t="str">
        <f t="shared" si="1"/>
        <v>INDEC-CM - 36950-11</v>
      </c>
      <c r="E81" s="75" t="s">
        <v>222</v>
      </c>
    </row>
    <row r="82" spans="1:7" x14ac:dyDescent="0.2">
      <c r="A82" s="76">
        <v>31600</v>
      </c>
      <c r="B82" s="77" t="s">
        <v>146</v>
      </c>
      <c r="C82" s="73">
        <v>11</v>
      </c>
      <c r="D82" s="73" t="str">
        <f t="shared" si="1"/>
        <v>INDEC-CM - 31600-11</v>
      </c>
      <c r="E82" s="75" t="s">
        <v>223</v>
      </c>
    </row>
    <row r="83" spans="1:7" x14ac:dyDescent="0.2">
      <c r="A83" s="76">
        <v>37112</v>
      </c>
      <c r="B83" s="77" t="s">
        <v>146</v>
      </c>
      <c r="C83" s="73">
        <v>11</v>
      </c>
      <c r="D83" s="73" t="str">
        <f t="shared" si="1"/>
        <v>INDEC-CM - 37112-11</v>
      </c>
      <c r="E83" s="75" t="s">
        <v>224</v>
      </c>
    </row>
    <row r="84" spans="1:7" x14ac:dyDescent="0.2">
      <c r="A84" s="76">
        <v>41278</v>
      </c>
      <c r="B84" s="77" t="s">
        <v>146</v>
      </c>
      <c r="C84" s="73">
        <v>31</v>
      </c>
      <c r="D84" s="73" t="str">
        <f t="shared" si="1"/>
        <v>INDEC-CM - 41278-31</v>
      </c>
      <c r="E84" s="78" t="s">
        <v>225</v>
      </c>
      <c r="F84" s="78"/>
      <c r="G84" s="78"/>
    </row>
    <row r="85" spans="1:7" x14ac:dyDescent="0.2">
      <c r="A85" s="76">
        <v>41278</v>
      </c>
      <c r="B85" s="77" t="s">
        <v>146</v>
      </c>
      <c r="C85" s="73">
        <v>13</v>
      </c>
      <c r="D85" s="73" t="str">
        <f t="shared" si="1"/>
        <v>INDEC-CM - 41278-13</v>
      </c>
      <c r="E85" s="78" t="s">
        <v>226</v>
      </c>
      <c r="F85" s="78"/>
      <c r="G85" s="78"/>
    </row>
    <row r="86" spans="1:7" x14ac:dyDescent="0.2">
      <c r="A86" s="76">
        <v>37570</v>
      </c>
      <c r="B86" s="77" t="s">
        <v>146</v>
      </c>
      <c r="C86" s="73">
        <v>11</v>
      </c>
      <c r="D86" s="73" t="str">
        <f t="shared" si="1"/>
        <v>INDEC-CM - 37570-11</v>
      </c>
      <c r="E86" s="78" t="s">
        <v>227</v>
      </c>
      <c r="F86" s="78"/>
      <c r="G86" s="78"/>
    </row>
    <row r="87" spans="1:7" x14ac:dyDescent="0.2">
      <c r="A87" s="76">
        <v>43220</v>
      </c>
      <c r="B87" s="77" t="s">
        <v>146</v>
      </c>
      <c r="C87" s="73">
        <v>11</v>
      </c>
      <c r="D87" s="73" t="str">
        <f t="shared" si="1"/>
        <v>INDEC-CM - 43220-11</v>
      </c>
      <c r="E87" s="75" t="s">
        <v>228</v>
      </c>
    </row>
    <row r="88" spans="1:7" x14ac:dyDescent="0.2">
      <c r="A88" s="76">
        <v>43220</v>
      </c>
      <c r="B88" s="77" t="s">
        <v>146</v>
      </c>
      <c r="C88" s="73">
        <v>12</v>
      </c>
      <c r="D88" s="73" t="str">
        <f t="shared" si="1"/>
        <v>INDEC-CM - 43220-12</v>
      </c>
      <c r="E88" s="75" t="s">
        <v>229</v>
      </c>
    </row>
    <row r="89" spans="1:7" x14ac:dyDescent="0.2">
      <c r="A89" s="76">
        <v>43220</v>
      </c>
      <c r="B89" s="77" t="s">
        <v>146</v>
      </c>
      <c r="C89" s="73">
        <v>21</v>
      </c>
      <c r="D89" s="73" t="str">
        <f t="shared" si="1"/>
        <v>INDEC-CM - 43220-21</v>
      </c>
      <c r="E89" s="75" t="s">
        <v>230</v>
      </c>
    </row>
    <row r="90" spans="1:7" x14ac:dyDescent="0.2">
      <c r="A90" s="76">
        <v>43220</v>
      </c>
      <c r="B90" s="77" t="s">
        <v>146</v>
      </c>
      <c r="C90" s="73">
        <v>22</v>
      </c>
      <c r="D90" s="73" t="str">
        <f t="shared" si="1"/>
        <v>INDEC-CM - 43220-22</v>
      </c>
      <c r="E90" s="75" t="s">
        <v>231</v>
      </c>
    </row>
    <row r="91" spans="1:7" x14ac:dyDescent="0.2">
      <c r="A91" s="76">
        <v>43220</v>
      </c>
      <c r="B91" s="77" t="s">
        <v>146</v>
      </c>
      <c r="C91" s="73">
        <v>23</v>
      </c>
      <c r="D91" s="73" t="str">
        <f t="shared" si="1"/>
        <v>INDEC-CM - 43220-23</v>
      </c>
      <c r="E91" s="75" t="s">
        <v>232</v>
      </c>
    </row>
    <row r="92" spans="1:7" x14ac:dyDescent="0.2">
      <c r="A92" s="76">
        <v>43220</v>
      </c>
      <c r="B92" s="77" t="s">
        <v>146</v>
      </c>
      <c r="C92" s="73">
        <v>31</v>
      </c>
      <c r="D92" s="73" t="str">
        <f t="shared" si="1"/>
        <v>INDEC-CM - 43220-31</v>
      </c>
      <c r="E92" s="75" t="s">
        <v>233</v>
      </c>
    </row>
    <row r="93" spans="1:7" x14ac:dyDescent="0.2">
      <c r="A93" s="76">
        <v>43220</v>
      </c>
      <c r="B93" s="77" t="s">
        <v>146</v>
      </c>
      <c r="C93" s="73">
        <v>32</v>
      </c>
      <c r="D93" s="73" t="str">
        <f t="shared" si="1"/>
        <v>INDEC-CM - 43220-32</v>
      </c>
      <c r="E93" s="75" t="s">
        <v>234</v>
      </c>
    </row>
    <row r="94" spans="1:7" x14ac:dyDescent="0.2">
      <c r="A94" s="76">
        <v>41278</v>
      </c>
      <c r="B94" s="77" t="s">
        <v>146</v>
      </c>
      <c r="C94" s="73">
        <v>32</v>
      </c>
      <c r="D94" s="73" t="str">
        <f t="shared" si="1"/>
        <v>INDEC-CM - 41278-32</v>
      </c>
      <c r="E94" s="78" t="s">
        <v>235</v>
      </c>
      <c r="F94" s="78"/>
      <c r="G94" s="78"/>
    </row>
    <row r="95" spans="1:7" x14ac:dyDescent="0.2">
      <c r="A95" s="76">
        <v>36320</v>
      </c>
      <c r="B95" s="77" t="s">
        <v>146</v>
      </c>
      <c r="C95" s="73">
        <v>32</v>
      </c>
      <c r="D95" s="73" t="str">
        <f t="shared" si="1"/>
        <v>INDEC-CM - 36320-32</v>
      </c>
      <c r="E95" s="75" t="s">
        <v>236</v>
      </c>
    </row>
    <row r="96" spans="1:7" x14ac:dyDescent="0.2">
      <c r="A96" s="76">
        <v>41278</v>
      </c>
      <c r="B96" s="77" t="s">
        <v>146</v>
      </c>
      <c r="C96" s="73">
        <v>23</v>
      </c>
      <c r="D96" s="73" t="str">
        <f t="shared" si="1"/>
        <v>INDEC-CM - 41278-23</v>
      </c>
      <c r="E96" s="78" t="s">
        <v>237</v>
      </c>
      <c r="F96" s="78"/>
      <c r="G96" s="78"/>
    </row>
    <row r="97" spans="1:5" x14ac:dyDescent="0.2">
      <c r="A97" s="76">
        <v>35110</v>
      </c>
      <c r="B97" s="77" t="s">
        <v>146</v>
      </c>
      <c r="C97" s="73">
        <v>11</v>
      </c>
      <c r="D97" s="73" t="str">
        <f t="shared" si="1"/>
        <v>INDEC-CM - 35110-11</v>
      </c>
      <c r="E97" s="75" t="s">
        <v>238</v>
      </c>
    </row>
    <row r="98" spans="1:5" x14ac:dyDescent="0.2">
      <c r="A98" s="76">
        <v>35110</v>
      </c>
      <c r="B98" s="77" t="s">
        <v>146</v>
      </c>
      <c r="C98" s="73">
        <v>12</v>
      </c>
      <c r="D98" s="73" t="str">
        <f t="shared" si="1"/>
        <v>INDEC-CM - 35110-12</v>
      </c>
      <c r="E98" s="75" t="s">
        <v>239</v>
      </c>
    </row>
    <row r="99" spans="1:5" x14ac:dyDescent="0.2">
      <c r="A99" s="76">
        <v>35110</v>
      </c>
      <c r="B99" s="77" t="s">
        <v>146</v>
      </c>
      <c r="C99" s="73">
        <v>21</v>
      </c>
      <c r="D99" s="73" t="str">
        <f t="shared" si="1"/>
        <v>INDEC-CM - 35110-21</v>
      </c>
      <c r="E99" s="75" t="s">
        <v>240</v>
      </c>
    </row>
    <row r="100" spans="1:5" x14ac:dyDescent="0.2">
      <c r="A100" s="76">
        <v>35110</v>
      </c>
      <c r="B100" s="77" t="s">
        <v>146</v>
      </c>
      <c r="C100" s="73">
        <v>22</v>
      </c>
      <c r="D100" s="73" t="str">
        <f t="shared" si="1"/>
        <v>INDEC-CM - 35110-22</v>
      </c>
      <c r="E100" s="75" t="s">
        <v>241</v>
      </c>
    </row>
    <row r="101" spans="1:5" x14ac:dyDescent="0.2">
      <c r="A101" s="76">
        <v>41547</v>
      </c>
      <c r="B101" s="77" t="s">
        <v>146</v>
      </c>
      <c r="C101" s="73">
        <v>11</v>
      </c>
      <c r="D101" s="73" t="str">
        <f t="shared" si="1"/>
        <v>INDEC-CM - 41547-11</v>
      </c>
      <c r="E101" s="75" t="s">
        <v>242</v>
      </c>
    </row>
    <row r="102" spans="1:5" x14ac:dyDescent="0.2">
      <c r="A102" s="76">
        <v>31600</v>
      </c>
      <c r="B102" s="77" t="s">
        <v>146</v>
      </c>
      <c r="C102" s="73">
        <v>73</v>
      </c>
      <c r="D102" s="73" t="str">
        <f t="shared" si="1"/>
        <v>INDEC-CM - 31600-73</v>
      </c>
      <c r="E102" s="75" t="s">
        <v>243</v>
      </c>
    </row>
    <row r="103" spans="1:5" x14ac:dyDescent="0.2">
      <c r="A103" s="76">
        <v>31600</v>
      </c>
      <c r="B103" s="77" t="s">
        <v>146</v>
      </c>
      <c r="C103" s="73">
        <v>72</v>
      </c>
      <c r="D103" s="73" t="str">
        <f t="shared" si="1"/>
        <v>INDEC-CM - 31600-72</v>
      </c>
      <c r="E103" s="75" t="s">
        <v>244</v>
      </c>
    </row>
    <row r="104" spans="1:5" x14ac:dyDescent="0.2">
      <c r="A104" s="76">
        <v>31600</v>
      </c>
      <c r="B104" s="77" t="s">
        <v>146</v>
      </c>
      <c r="C104" s="73">
        <v>71</v>
      </c>
      <c r="D104" s="73" t="str">
        <f t="shared" si="1"/>
        <v>INDEC-CM - 31600-71</v>
      </c>
      <c r="E104" s="75" t="s">
        <v>245</v>
      </c>
    </row>
    <row r="105" spans="1:5" x14ac:dyDescent="0.2">
      <c r="A105" s="76">
        <v>35110</v>
      </c>
      <c r="B105" s="77" t="s">
        <v>146</v>
      </c>
      <c r="C105" s="73">
        <v>61</v>
      </c>
      <c r="D105" s="73" t="str">
        <f t="shared" si="1"/>
        <v>INDEC-CM - 35110-61</v>
      </c>
      <c r="E105" s="75" t="s">
        <v>246</v>
      </c>
    </row>
    <row r="106" spans="1:5" x14ac:dyDescent="0.2">
      <c r="A106" s="76">
        <v>31600</v>
      </c>
      <c r="B106" s="77" t="s">
        <v>146</v>
      </c>
      <c r="C106" s="73">
        <v>53</v>
      </c>
      <c r="D106" s="73" t="str">
        <f t="shared" si="1"/>
        <v>INDEC-CM - 31600-53</v>
      </c>
      <c r="E106" s="75" t="s">
        <v>247</v>
      </c>
    </row>
    <row r="107" spans="1:5" x14ac:dyDescent="0.2">
      <c r="A107" s="76">
        <v>31600</v>
      </c>
      <c r="B107" s="77" t="s">
        <v>146</v>
      </c>
      <c r="C107" s="73">
        <v>51</v>
      </c>
      <c r="D107" s="73" t="str">
        <f t="shared" si="1"/>
        <v>INDEC-CM - 31600-51</v>
      </c>
      <c r="E107" s="75" t="s">
        <v>248</v>
      </c>
    </row>
    <row r="108" spans="1:5" x14ac:dyDescent="0.2">
      <c r="A108" s="76">
        <v>37550</v>
      </c>
      <c r="B108" s="77" t="s">
        <v>146</v>
      </c>
      <c r="C108" s="73">
        <v>21</v>
      </c>
      <c r="D108" s="73" t="str">
        <f t="shared" si="1"/>
        <v>INDEC-CM - 37550-21</v>
      </c>
      <c r="E108" s="75" t="s">
        <v>249</v>
      </c>
    </row>
    <row r="109" spans="1:5" x14ac:dyDescent="0.2">
      <c r="A109" s="76">
        <v>42999</v>
      </c>
      <c r="B109" s="77" t="s">
        <v>146</v>
      </c>
      <c r="C109" s="73">
        <v>41</v>
      </c>
      <c r="D109" s="73" t="str">
        <f t="shared" si="1"/>
        <v>INDEC-CM - 42999-41</v>
      </c>
      <c r="E109" s="75" t="s">
        <v>250</v>
      </c>
    </row>
    <row r="110" spans="1:5" x14ac:dyDescent="0.2">
      <c r="A110" s="76">
        <v>42911</v>
      </c>
      <c r="B110" s="77" t="s">
        <v>146</v>
      </c>
      <c r="C110" s="73">
        <v>53</v>
      </c>
      <c r="D110" s="73" t="str">
        <f t="shared" si="1"/>
        <v>INDEC-CM - 42911-53</v>
      </c>
      <c r="E110" s="75" t="s">
        <v>251</v>
      </c>
    </row>
    <row r="111" spans="1:5" x14ac:dyDescent="0.2">
      <c r="A111" s="76">
        <v>42911</v>
      </c>
      <c r="B111" s="77" t="s">
        <v>146</v>
      </c>
      <c r="C111" s="73">
        <v>52</v>
      </c>
      <c r="D111" s="73" t="str">
        <f t="shared" si="1"/>
        <v>INDEC-CM - 42911-52</v>
      </c>
      <c r="E111" s="75" t="s">
        <v>252</v>
      </c>
    </row>
    <row r="112" spans="1:5" x14ac:dyDescent="0.2">
      <c r="A112" s="76">
        <v>42911</v>
      </c>
      <c r="B112" s="77" t="s">
        <v>146</v>
      </c>
      <c r="C112" s="73">
        <v>51</v>
      </c>
      <c r="D112" s="73" t="str">
        <f t="shared" si="1"/>
        <v>INDEC-CM - 42911-51</v>
      </c>
      <c r="E112" s="75" t="s">
        <v>253</v>
      </c>
    </row>
    <row r="113" spans="1:7" x14ac:dyDescent="0.2">
      <c r="A113" s="76">
        <v>42911</v>
      </c>
      <c r="B113" s="77" t="s">
        <v>146</v>
      </c>
      <c r="C113" s="73">
        <v>43</v>
      </c>
      <c r="D113" s="73" t="str">
        <f t="shared" si="1"/>
        <v>INDEC-CM - 42911-43</v>
      </c>
      <c r="E113" s="75" t="s">
        <v>254</v>
      </c>
    </row>
    <row r="114" spans="1:7" x14ac:dyDescent="0.2">
      <c r="A114" s="76">
        <v>42911</v>
      </c>
      <c r="B114" s="77" t="s">
        <v>146</v>
      </c>
      <c r="C114" s="73">
        <v>42</v>
      </c>
      <c r="D114" s="73" t="str">
        <f t="shared" si="1"/>
        <v>INDEC-CM - 42911-42</v>
      </c>
      <c r="E114" s="75" t="s">
        <v>255</v>
      </c>
    </row>
    <row r="115" spans="1:7" x14ac:dyDescent="0.2">
      <c r="A115" s="76">
        <v>42911</v>
      </c>
      <c r="B115" s="77" t="s">
        <v>146</v>
      </c>
      <c r="C115" s="73">
        <v>41</v>
      </c>
      <c r="D115" s="73" t="str">
        <f t="shared" si="1"/>
        <v>INDEC-CM - 42911-41</v>
      </c>
      <c r="E115" s="75" t="s">
        <v>256</v>
      </c>
    </row>
    <row r="116" spans="1:7" x14ac:dyDescent="0.2">
      <c r="A116" s="76">
        <v>42911</v>
      </c>
      <c r="B116" s="77" t="s">
        <v>146</v>
      </c>
      <c r="C116" s="73">
        <v>56</v>
      </c>
      <c r="D116" s="73" t="str">
        <f t="shared" si="1"/>
        <v>INDEC-CM - 42911-56</v>
      </c>
      <c r="E116" s="75" t="s">
        <v>257</v>
      </c>
    </row>
    <row r="117" spans="1:7" x14ac:dyDescent="0.2">
      <c r="A117" s="76">
        <v>42911</v>
      </c>
      <c r="B117" s="77" t="s">
        <v>146</v>
      </c>
      <c r="C117" s="73">
        <v>55</v>
      </c>
      <c r="D117" s="73" t="str">
        <f t="shared" si="1"/>
        <v>INDEC-CM - 42911-55</v>
      </c>
      <c r="E117" s="75" t="s">
        <v>258</v>
      </c>
    </row>
    <row r="118" spans="1:7" x14ac:dyDescent="0.2">
      <c r="A118" s="76">
        <v>42911</v>
      </c>
      <c r="B118" s="77" t="s">
        <v>146</v>
      </c>
      <c r="C118" s="73">
        <v>54</v>
      </c>
      <c r="D118" s="73" t="str">
        <f t="shared" si="1"/>
        <v>INDEC-CM - 42911-54</v>
      </c>
      <c r="E118" s="75" t="s">
        <v>259</v>
      </c>
    </row>
    <row r="119" spans="1:7" x14ac:dyDescent="0.2">
      <c r="A119" s="76">
        <v>42911</v>
      </c>
      <c r="B119" s="77" t="s">
        <v>146</v>
      </c>
      <c r="C119" s="73">
        <v>32</v>
      </c>
      <c r="D119" s="73" t="str">
        <f t="shared" si="1"/>
        <v>INDEC-CM - 42911-32</v>
      </c>
      <c r="E119" s="75" t="s">
        <v>260</v>
      </c>
    </row>
    <row r="120" spans="1:7" x14ac:dyDescent="0.2">
      <c r="A120" s="76">
        <v>42911</v>
      </c>
      <c r="B120" s="77" t="s">
        <v>146</v>
      </c>
      <c r="C120" s="73">
        <v>31</v>
      </c>
      <c r="D120" s="73" t="str">
        <f t="shared" si="1"/>
        <v>INDEC-CM - 42911-31</v>
      </c>
      <c r="E120" s="75" t="s">
        <v>261</v>
      </c>
    </row>
    <row r="121" spans="1:7" x14ac:dyDescent="0.2">
      <c r="A121" s="76">
        <v>42911</v>
      </c>
      <c r="B121" s="77" t="s">
        <v>146</v>
      </c>
      <c r="C121" s="73">
        <v>59</v>
      </c>
      <c r="D121" s="73" t="str">
        <f t="shared" si="1"/>
        <v>INDEC-CM - 42911-59</v>
      </c>
      <c r="E121" s="75" t="s">
        <v>262</v>
      </c>
    </row>
    <row r="122" spans="1:7" x14ac:dyDescent="0.2">
      <c r="A122" s="76">
        <v>42911</v>
      </c>
      <c r="B122" s="77" t="s">
        <v>146</v>
      </c>
      <c r="C122" s="73">
        <v>58</v>
      </c>
      <c r="D122" s="73" t="str">
        <f t="shared" si="1"/>
        <v>INDEC-CM - 42911-58</v>
      </c>
      <c r="E122" s="78" t="s">
        <v>263</v>
      </c>
      <c r="F122" s="78"/>
      <c r="G122" s="78"/>
    </row>
    <row r="123" spans="1:7" x14ac:dyDescent="0.2">
      <c r="A123" s="76">
        <v>42911</v>
      </c>
      <c r="B123" s="77" t="s">
        <v>146</v>
      </c>
      <c r="C123" s="73">
        <v>57</v>
      </c>
      <c r="D123" s="73" t="str">
        <f t="shared" si="1"/>
        <v>INDEC-CM - 42911-57</v>
      </c>
      <c r="E123" s="78" t="s">
        <v>264</v>
      </c>
      <c r="F123" s="78"/>
      <c r="G123" s="78"/>
    </row>
    <row r="124" spans="1:7" x14ac:dyDescent="0.2">
      <c r="A124" s="76">
        <v>43923</v>
      </c>
      <c r="B124" s="77" t="s">
        <v>146</v>
      </c>
      <c r="C124" s="73">
        <v>21</v>
      </c>
      <c r="D124" s="73" t="str">
        <f t="shared" si="1"/>
        <v>INDEC-CM - 43923-21</v>
      </c>
      <c r="E124" s="78" t="s">
        <v>265</v>
      </c>
      <c r="F124" s="78"/>
      <c r="G124" s="78"/>
    </row>
    <row r="125" spans="1:7" x14ac:dyDescent="0.2">
      <c r="A125" s="76">
        <v>37510</v>
      </c>
      <c r="B125" s="77" t="s">
        <v>146</v>
      </c>
      <c r="C125" s="73">
        <v>11</v>
      </c>
      <c r="D125" s="73" t="str">
        <f t="shared" si="1"/>
        <v>INDEC-CM - 37510-11</v>
      </c>
      <c r="E125" s="75" t="s">
        <v>266</v>
      </c>
    </row>
    <row r="126" spans="1:7" x14ac:dyDescent="0.2">
      <c r="A126" s="76">
        <v>44821</v>
      </c>
      <c r="B126" s="77" t="s">
        <v>146</v>
      </c>
      <c r="C126" s="73">
        <v>31</v>
      </c>
      <c r="D126" s="73" t="str">
        <f t="shared" si="1"/>
        <v>INDEC-CM - 44821-31</v>
      </c>
      <c r="E126" s="75" t="s">
        <v>267</v>
      </c>
    </row>
    <row r="127" spans="1:7" x14ac:dyDescent="0.2">
      <c r="A127" s="76">
        <v>46531</v>
      </c>
      <c r="B127" s="77" t="s">
        <v>146</v>
      </c>
      <c r="C127" s="73">
        <v>12</v>
      </c>
      <c r="D127" s="73" t="str">
        <f t="shared" si="1"/>
        <v>INDEC-CM - 46531-12</v>
      </c>
      <c r="E127" s="78" t="s">
        <v>268</v>
      </c>
      <c r="F127" s="78"/>
      <c r="G127" s="78"/>
    </row>
    <row r="128" spans="1:7" x14ac:dyDescent="0.2">
      <c r="A128" s="76">
        <v>37210</v>
      </c>
      <c r="B128" s="77" t="s">
        <v>146</v>
      </c>
      <c r="C128" s="73">
        <v>13</v>
      </c>
      <c r="D128" s="73" t="str">
        <f t="shared" si="1"/>
        <v>INDEC-CM - 37210-13</v>
      </c>
      <c r="E128" s="75" t="s">
        <v>269</v>
      </c>
    </row>
    <row r="129" spans="1:7" x14ac:dyDescent="0.2">
      <c r="A129" s="76">
        <v>37210</v>
      </c>
      <c r="B129" s="77" t="s">
        <v>146</v>
      </c>
      <c r="C129" s="73">
        <v>12</v>
      </c>
      <c r="D129" s="73" t="str">
        <f t="shared" si="1"/>
        <v>INDEC-CM - 37210-12</v>
      </c>
      <c r="E129" s="75" t="s">
        <v>270</v>
      </c>
    </row>
    <row r="130" spans="1:7" x14ac:dyDescent="0.2">
      <c r="A130" s="76">
        <v>37210</v>
      </c>
      <c r="B130" s="77" t="s">
        <v>146</v>
      </c>
      <c r="C130" s="73">
        <v>11</v>
      </c>
      <c r="D130" s="73" t="str">
        <f t="shared" si="1"/>
        <v>INDEC-CM - 37210-11</v>
      </c>
      <c r="E130" s="78" t="s">
        <v>271</v>
      </c>
      <c r="F130" s="78"/>
      <c r="G130" s="78"/>
    </row>
    <row r="131" spans="1:7" x14ac:dyDescent="0.2">
      <c r="A131" s="76">
        <v>46212</v>
      </c>
      <c r="B131" s="77" t="s">
        <v>146</v>
      </c>
      <c r="C131" s="73">
        <v>11</v>
      </c>
      <c r="D131" s="73" t="str">
        <f t="shared" si="1"/>
        <v>INDEC-CM - 46212-11</v>
      </c>
      <c r="E131" s="75" t="s">
        <v>272</v>
      </c>
    </row>
    <row r="132" spans="1:7" x14ac:dyDescent="0.2">
      <c r="A132" s="76">
        <v>46212</v>
      </c>
      <c r="B132" s="77" t="s">
        <v>146</v>
      </c>
      <c r="C132" s="73">
        <v>51</v>
      </c>
      <c r="D132" s="73" t="str">
        <f t="shared" si="1"/>
        <v>INDEC-CM - 46212-51</v>
      </c>
      <c r="E132" s="75" t="s">
        <v>273</v>
      </c>
    </row>
    <row r="133" spans="1:7" x14ac:dyDescent="0.2">
      <c r="A133" s="76">
        <v>46212</v>
      </c>
      <c r="B133" s="77" t="s">
        <v>146</v>
      </c>
      <c r="C133" s="73">
        <v>31</v>
      </c>
      <c r="D133" s="73" t="str">
        <f t="shared" si="1"/>
        <v>INDEC-CM - 46212-31</v>
      </c>
      <c r="E133" s="75" t="s">
        <v>274</v>
      </c>
    </row>
    <row r="134" spans="1:7" x14ac:dyDescent="0.2">
      <c r="A134" s="76">
        <v>46212</v>
      </c>
      <c r="B134" s="77" t="s">
        <v>146</v>
      </c>
      <c r="C134" s="73">
        <v>41</v>
      </c>
      <c r="D134" s="73" t="str">
        <f t="shared" si="1"/>
        <v>INDEC-CM - 46212-41</v>
      </c>
      <c r="E134" s="75" t="s">
        <v>275</v>
      </c>
    </row>
    <row r="135" spans="1:7" x14ac:dyDescent="0.2">
      <c r="A135" s="76">
        <v>42999</v>
      </c>
      <c r="B135" s="77" t="s">
        <v>146</v>
      </c>
      <c r="C135" s="73">
        <v>51</v>
      </c>
      <c r="D135" s="73" t="str">
        <f t="shared" ref="D135:D198" si="2">CONCATENATE("INDEC-CM - ",A135,B135,C135)</f>
        <v>INDEC-CM - 42999-51</v>
      </c>
      <c r="E135" s="75" t="s">
        <v>276</v>
      </c>
    </row>
    <row r="136" spans="1:7" x14ac:dyDescent="0.2">
      <c r="A136" s="76">
        <v>35110</v>
      </c>
      <c r="B136" s="77" t="s">
        <v>146</v>
      </c>
      <c r="C136" s="73">
        <v>51</v>
      </c>
      <c r="D136" s="73" t="str">
        <f t="shared" si="2"/>
        <v>INDEC-CM - 35110-51</v>
      </c>
      <c r="E136" s="75" t="s">
        <v>277</v>
      </c>
    </row>
    <row r="137" spans="1:7" x14ac:dyDescent="0.2">
      <c r="A137" s="76">
        <v>37350</v>
      </c>
      <c r="B137" s="77" t="s">
        <v>146</v>
      </c>
      <c r="C137" s="73">
        <v>11</v>
      </c>
      <c r="D137" s="73" t="str">
        <f t="shared" si="2"/>
        <v>INDEC-CM - 37350-11</v>
      </c>
      <c r="E137" s="75" t="s">
        <v>278</v>
      </c>
    </row>
    <row r="138" spans="1:7" x14ac:dyDescent="0.2">
      <c r="A138" s="76">
        <v>37350</v>
      </c>
      <c r="B138" s="77" t="s">
        <v>146</v>
      </c>
      <c r="C138" s="73">
        <v>41</v>
      </c>
      <c r="D138" s="73" t="str">
        <f t="shared" si="2"/>
        <v>INDEC-CM - 37350-41</v>
      </c>
      <c r="E138" s="75" t="s">
        <v>279</v>
      </c>
    </row>
    <row r="139" spans="1:7" x14ac:dyDescent="0.2">
      <c r="A139" s="76">
        <v>37350</v>
      </c>
      <c r="B139" s="77" t="s">
        <v>146</v>
      </c>
      <c r="C139" s="73">
        <v>21</v>
      </c>
      <c r="D139" s="73" t="str">
        <f t="shared" si="2"/>
        <v>INDEC-CM - 37350-21</v>
      </c>
      <c r="E139" s="75" t="s">
        <v>280</v>
      </c>
    </row>
    <row r="140" spans="1:7" x14ac:dyDescent="0.2">
      <c r="A140" s="76">
        <v>37350</v>
      </c>
      <c r="B140" s="77" t="s">
        <v>146</v>
      </c>
      <c r="C140" s="73">
        <v>31</v>
      </c>
      <c r="D140" s="73" t="str">
        <f t="shared" si="2"/>
        <v>INDEC-CM - 37350-31</v>
      </c>
      <c r="E140" s="75" t="s">
        <v>281</v>
      </c>
    </row>
    <row r="141" spans="1:7" x14ac:dyDescent="0.2">
      <c r="A141" s="76">
        <v>37210</v>
      </c>
      <c r="B141" s="77" t="s">
        <v>146</v>
      </c>
      <c r="C141" s="73">
        <v>32</v>
      </c>
      <c r="D141" s="73" t="str">
        <f t="shared" si="2"/>
        <v>INDEC-CM - 37210-32</v>
      </c>
      <c r="E141" s="75" t="s">
        <v>282</v>
      </c>
    </row>
    <row r="142" spans="1:7" x14ac:dyDescent="0.2">
      <c r="A142" s="76">
        <v>37210</v>
      </c>
      <c r="B142" s="77" t="s">
        <v>146</v>
      </c>
      <c r="C142" s="73">
        <v>31</v>
      </c>
      <c r="D142" s="73" t="str">
        <f t="shared" si="2"/>
        <v>INDEC-CM - 37210-31</v>
      </c>
      <c r="E142" s="75" t="s">
        <v>283</v>
      </c>
    </row>
    <row r="143" spans="1:7" x14ac:dyDescent="0.2">
      <c r="A143" s="76">
        <v>37210</v>
      </c>
      <c r="B143" s="77" t="s">
        <v>146</v>
      </c>
      <c r="C143" s="73">
        <v>33</v>
      </c>
      <c r="D143" s="73" t="str">
        <f t="shared" si="2"/>
        <v>INDEC-CM - 37210-33</v>
      </c>
      <c r="E143" s="75" t="s">
        <v>284</v>
      </c>
    </row>
    <row r="144" spans="1:7" x14ac:dyDescent="0.2">
      <c r="A144" s="76">
        <v>31210</v>
      </c>
      <c r="B144" s="77" t="s">
        <v>146</v>
      </c>
      <c r="C144" s="73">
        <v>41</v>
      </c>
      <c r="D144" s="73" t="str">
        <f t="shared" si="2"/>
        <v>INDEC-CM - 31210-41</v>
      </c>
      <c r="E144" s="75" t="s">
        <v>285</v>
      </c>
    </row>
    <row r="145" spans="1:7" x14ac:dyDescent="0.2">
      <c r="A145" s="76">
        <v>43240</v>
      </c>
      <c r="B145" s="77" t="s">
        <v>146</v>
      </c>
      <c r="C145" s="73">
        <v>21</v>
      </c>
      <c r="D145" s="73" t="str">
        <f t="shared" si="2"/>
        <v>INDEC-CM - 43240-21</v>
      </c>
      <c r="E145" s="75" t="s">
        <v>286</v>
      </c>
    </row>
    <row r="146" spans="1:7" x14ac:dyDescent="0.2">
      <c r="A146" s="76">
        <v>43240</v>
      </c>
      <c r="B146" s="77" t="s">
        <v>146</v>
      </c>
      <c r="C146" s="73">
        <v>32</v>
      </c>
      <c r="D146" s="73" t="str">
        <f t="shared" si="2"/>
        <v>INDEC-CM - 43240-32</v>
      </c>
      <c r="E146" s="75" t="s">
        <v>287</v>
      </c>
    </row>
    <row r="147" spans="1:7" x14ac:dyDescent="0.2">
      <c r="A147" s="76">
        <v>43240</v>
      </c>
      <c r="B147" s="77" t="s">
        <v>146</v>
      </c>
      <c r="C147" s="73">
        <v>31</v>
      </c>
      <c r="D147" s="73" t="str">
        <f t="shared" si="2"/>
        <v>INDEC-CM - 43240-31</v>
      </c>
      <c r="E147" s="75" t="s">
        <v>288</v>
      </c>
    </row>
    <row r="148" spans="1:7" x14ac:dyDescent="0.2">
      <c r="A148" s="76">
        <v>43240</v>
      </c>
      <c r="B148" s="77" t="s">
        <v>146</v>
      </c>
      <c r="C148" s="73">
        <v>41</v>
      </c>
      <c r="D148" s="73" t="str">
        <f t="shared" si="2"/>
        <v>INDEC-CM - 43240-41</v>
      </c>
      <c r="E148" s="75" t="s">
        <v>289</v>
      </c>
    </row>
    <row r="149" spans="1:7" x14ac:dyDescent="0.2">
      <c r="A149" s="76">
        <v>37540</v>
      </c>
      <c r="B149" s="77" t="s">
        <v>146</v>
      </c>
      <c r="C149" s="73">
        <v>32</v>
      </c>
      <c r="D149" s="73" t="str">
        <f t="shared" si="2"/>
        <v>INDEC-CM - 37540-32</v>
      </c>
      <c r="E149" s="78" t="s">
        <v>290</v>
      </c>
      <c r="F149" s="78"/>
      <c r="G149" s="78"/>
    </row>
    <row r="150" spans="1:7" x14ac:dyDescent="0.2">
      <c r="A150" s="76">
        <v>37540</v>
      </c>
      <c r="B150" s="77" t="s">
        <v>146</v>
      </c>
      <c r="C150" s="73">
        <v>31</v>
      </c>
      <c r="D150" s="73" t="str">
        <f t="shared" si="2"/>
        <v>INDEC-CM - 37540-31</v>
      </c>
      <c r="E150" s="75" t="s">
        <v>291</v>
      </c>
    </row>
    <row r="151" spans="1:7" x14ac:dyDescent="0.2">
      <c r="A151" s="76">
        <v>31210</v>
      </c>
      <c r="B151" s="77" t="s">
        <v>146</v>
      </c>
      <c r="C151" s="73">
        <v>21</v>
      </c>
      <c r="D151" s="73" t="str">
        <f t="shared" si="2"/>
        <v>INDEC-CM - 31210-21</v>
      </c>
      <c r="E151" s="78" t="s">
        <v>292</v>
      </c>
      <c r="F151" s="78"/>
      <c r="G151" s="78"/>
    </row>
    <row r="152" spans="1:7" x14ac:dyDescent="0.2">
      <c r="A152" s="76">
        <v>42911</v>
      </c>
      <c r="B152" s="77" t="s">
        <v>146</v>
      </c>
      <c r="C152" s="73">
        <v>61</v>
      </c>
      <c r="D152" s="73" t="str">
        <f t="shared" si="2"/>
        <v>INDEC-CM - 42911-61</v>
      </c>
      <c r="E152" s="78" t="s">
        <v>293</v>
      </c>
      <c r="F152" s="78"/>
      <c r="G152" s="78"/>
    </row>
    <row r="153" spans="1:7" x14ac:dyDescent="0.2">
      <c r="A153" s="76">
        <v>43923</v>
      </c>
      <c r="B153" s="77" t="s">
        <v>146</v>
      </c>
      <c r="C153" s="73">
        <v>11</v>
      </c>
      <c r="D153" s="73" t="str">
        <f t="shared" si="2"/>
        <v>INDEC-CM - 43923-11</v>
      </c>
      <c r="E153" s="78" t="s">
        <v>294</v>
      </c>
      <c r="F153" s="78"/>
      <c r="G153" s="78"/>
    </row>
    <row r="154" spans="1:7" x14ac:dyDescent="0.2">
      <c r="A154" s="76">
        <v>37930</v>
      </c>
      <c r="B154" s="77" t="s">
        <v>146</v>
      </c>
      <c r="C154" s="73">
        <v>12</v>
      </c>
      <c r="D154" s="73" t="str">
        <f t="shared" si="2"/>
        <v>INDEC-CM - 37930-12</v>
      </c>
      <c r="E154" s="75" t="s">
        <v>295</v>
      </c>
    </row>
    <row r="155" spans="1:7" x14ac:dyDescent="0.2">
      <c r="A155" s="76">
        <v>37930</v>
      </c>
      <c r="B155" s="77" t="s">
        <v>146</v>
      </c>
      <c r="C155" s="73">
        <v>11</v>
      </c>
      <c r="D155" s="73" t="str">
        <f t="shared" si="2"/>
        <v>INDEC-CM - 37930-11</v>
      </c>
      <c r="E155" s="75" t="s">
        <v>296</v>
      </c>
    </row>
    <row r="156" spans="1:7" x14ac:dyDescent="0.2">
      <c r="A156" s="76">
        <v>42999</v>
      </c>
      <c r="B156" s="77" t="s">
        <v>146</v>
      </c>
      <c r="C156" s="73">
        <v>61</v>
      </c>
      <c r="D156" s="73" t="str">
        <f t="shared" si="2"/>
        <v>INDEC-CM - 42999-61</v>
      </c>
      <c r="E156" s="78" t="s">
        <v>297</v>
      </c>
      <c r="F156" s="78"/>
      <c r="G156" s="78"/>
    </row>
    <row r="157" spans="1:7" x14ac:dyDescent="0.2">
      <c r="A157" s="76">
        <v>42999</v>
      </c>
      <c r="B157" s="77" t="s">
        <v>146</v>
      </c>
      <c r="C157" s="73">
        <v>62</v>
      </c>
      <c r="D157" s="73" t="str">
        <f t="shared" si="2"/>
        <v>INDEC-CM - 42999-62</v>
      </c>
      <c r="E157" s="78" t="s">
        <v>298</v>
      </c>
      <c r="F157" s="78"/>
      <c r="G157" s="78"/>
    </row>
    <row r="158" spans="1:7" x14ac:dyDescent="0.2">
      <c r="A158" s="76">
        <v>37610</v>
      </c>
      <c r="B158" s="77" t="s">
        <v>146</v>
      </c>
      <c r="C158" s="73">
        <v>11</v>
      </c>
      <c r="D158" s="73" t="str">
        <f t="shared" si="2"/>
        <v>INDEC-CM - 37610-11</v>
      </c>
      <c r="E158" s="78" t="s">
        <v>299</v>
      </c>
      <c r="F158" s="78"/>
      <c r="G158" s="78"/>
    </row>
    <row r="159" spans="1:7" x14ac:dyDescent="0.2">
      <c r="A159" s="76">
        <v>37610</v>
      </c>
      <c r="B159" s="77" t="s">
        <v>146</v>
      </c>
      <c r="C159" s="73">
        <v>12</v>
      </c>
      <c r="D159" s="73" t="str">
        <f t="shared" si="2"/>
        <v>INDEC-CM - 37610-12</v>
      </c>
      <c r="E159" s="78" t="s">
        <v>300</v>
      </c>
      <c r="F159" s="78"/>
      <c r="G159" s="78"/>
    </row>
    <row r="160" spans="1:7" x14ac:dyDescent="0.2">
      <c r="A160" s="76">
        <v>42943</v>
      </c>
      <c r="B160" s="77" t="s">
        <v>146</v>
      </c>
      <c r="C160" s="73">
        <v>11</v>
      </c>
      <c r="D160" s="73" t="str">
        <f t="shared" si="2"/>
        <v>INDEC-CM - 42943-11</v>
      </c>
      <c r="E160" s="78" t="s">
        <v>301</v>
      </c>
      <c r="F160" s="78"/>
      <c r="G160" s="78"/>
    </row>
    <row r="161" spans="1:7" x14ac:dyDescent="0.2">
      <c r="A161" s="76">
        <v>37540</v>
      </c>
      <c r="B161" s="77" t="s">
        <v>146</v>
      </c>
      <c r="C161" s="73">
        <v>11</v>
      </c>
      <c r="D161" s="73" t="str">
        <f t="shared" si="2"/>
        <v>INDEC-CM - 37540-11</v>
      </c>
      <c r="E161" s="75" t="s">
        <v>302</v>
      </c>
    </row>
    <row r="162" spans="1:7" x14ac:dyDescent="0.2">
      <c r="A162" s="76">
        <v>38130</v>
      </c>
      <c r="B162" s="77" t="s">
        <v>146</v>
      </c>
      <c r="C162" s="73">
        <v>16</v>
      </c>
      <c r="D162" s="73" t="str">
        <f t="shared" si="2"/>
        <v>INDEC-CM - 38130-16</v>
      </c>
      <c r="E162" s="78" t="s">
        <v>303</v>
      </c>
      <c r="F162" s="78"/>
      <c r="G162" s="78"/>
    </row>
    <row r="163" spans="1:7" x14ac:dyDescent="0.2">
      <c r="A163" s="76">
        <v>38130</v>
      </c>
      <c r="B163" s="77" t="s">
        <v>146</v>
      </c>
      <c r="C163" s="73">
        <v>15</v>
      </c>
      <c r="D163" s="73" t="str">
        <f t="shared" si="2"/>
        <v>INDEC-CM - 38130-15</v>
      </c>
      <c r="E163" s="78" t="s">
        <v>304</v>
      </c>
      <c r="F163" s="78"/>
      <c r="G163" s="78"/>
    </row>
    <row r="164" spans="1:7" x14ac:dyDescent="0.2">
      <c r="A164" s="76">
        <v>38130</v>
      </c>
      <c r="B164" s="77" t="s">
        <v>146</v>
      </c>
      <c r="C164" s="73">
        <v>14</v>
      </c>
      <c r="D164" s="73" t="str">
        <f t="shared" si="2"/>
        <v>INDEC-CM - 38130-14</v>
      </c>
      <c r="E164" s="78" t="s">
        <v>305</v>
      </c>
      <c r="F164" s="78"/>
      <c r="G164" s="78"/>
    </row>
    <row r="165" spans="1:7" x14ac:dyDescent="0.2">
      <c r="A165" s="76">
        <v>35490</v>
      </c>
      <c r="B165" s="77" t="s">
        <v>146</v>
      </c>
      <c r="C165" s="73">
        <v>11</v>
      </c>
      <c r="D165" s="73" t="str">
        <f t="shared" si="2"/>
        <v>INDEC-CM - 35490-11</v>
      </c>
      <c r="E165" s="75" t="s">
        <v>306</v>
      </c>
    </row>
    <row r="166" spans="1:7" x14ac:dyDescent="0.2">
      <c r="A166" s="76">
        <v>41251</v>
      </c>
      <c r="B166" s="77" t="s">
        <v>146</v>
      </c>
      <c r="C166" s="73">
        <v>11</v>
      </c>
      <c r="D166" s="73" t="str">
        <f t="shared" si="2"/>
        <v>INDEC-CM - 41251-11</v>
      </c>
      <c r="E166" s="78" t="s">
        <v>307</v>
      </c>
      <c r="F166" s="78"/>
      <c r="G166" s="78"/>
    </row>
    <row r="167" spans="1:7" x14ac:dyDescent="0.2">
      <c r="A167" s="76">
        <v>41278</v>
      </c>
      <c r="B167" s="77" t="s">
        <v>146</v>
      </c>
      <c r="C167" s="73">
        <v>21</v>
      </c>
      <c r="D167" s="73" t="str">
        <f t="shared" si="2"/>
        <v>INDEC-CM - 41278-21</v>
      </c>
      <c r="E167" s="78" t="s">
        <v>308</v>
      </c>
      <c r="F167" s="78"/>
      <c r="G167" s="78"/>
    </row>
    <row r="168" spans="1:7" x14ac:dyDescent="0.2">
      <c r="A168" s="76">
        <v>42911</v>
      </c>
      <c r="B168" s="77" t="s">
        <v>146</v>
      </c>
      <c r="C168" s="73">
        <v>71</v>
      </c>
      <c r="D168" s="73" t="str">
        <f t="shared" si="2"/>
        <v>INDEC-CM - 42911-71</v>
      </c>
      <c r="E168" s="78" t="s">
        <v>309</v>
      </c>
      <c r="F168" s="78"/>
      <c r="G168" s="78"/>
    </row>
    <row r="169" spans="1:7" x14ac:dyDescent="0.2">
      <c r="A169" s="76">
        <v>37210</v>
      </c>
      <c r="B169" s="77" t="s">
        <v>146</v>
      </c>
      <c r="C169" s="73">
        <v>42</v>
      </c>
      <c r="D169" s="73" t="str">
        <f t="shared" si="2"/>
        <v>INDEC-CM - 37210-42</v>
      </c>
      <c r="E169" s="78" t="s">
        <v>310</v>
      </c>
      <c r="F169" s="78"/>
      <c r="G169" s="78"/>
    </row>
    <row r="170" spans="1:7" x14ac:dyDescent="0.2">
      <c r="A170" s="76">
        <v>37210</v>
      </c>
      <c r="B170" s="77" t="s">
        <v>146</v>
      </c>
      <c r="C170" s="73">
        <v>41</v>
      </c>
      <c r="D170" s="73" t="str">
        <f t="shared" si="2"/>
        <v>INDEC-CM - 37210-41</v>
      </c>
      <c r="E170" s="78" t="s">
        <v>311</v>
      </c>
      <c r="F170" s="78"/>
      <c r="G170" s="78"/>
    </row>
    <row r="171" spans="1:7" x14ac:dyDescent="0.2">
      <c r="A171" s="76">
        <v>36930</v>
      </c>
      <c r="B171" s="77" t="s">
        <v>146</v>
      </c>
      <c r="C171" s="73">
        <v>11</v>
      </c>
      <c r="D171" s="73" t="str">
        <f t="shared" si="2"/>
        <v>INDEC-CM - 36930-11</v>
      </c>
      <c r="E171" s="75" t="s">
        <v>312</v>
      </c>
    </row>
    <row r="172" spans="1:7" x14ac:dyDescent="0.2">
      <c r="A172" s="76">
        <v>36950</v>
      </c>
      <c r="B172" s="77" t="s">
        <v>146</v>
      </c>
      <c r="C172" s="73">
        <v>21</v>
      </c>
      <c r="D172" s="73" t="str">
        <f t="shared" si="2"/>
        <v>INDEC-CM - 36950-21</v>
      </c>
      <c r="E172" s="75" t="s">
        <v>313</v>
      </c>
    </row>
    <row r="173" spans="1:7" x14ac:dyDescent="0.2">
      <c r="A173" s="76">
        <v>35110</v>
      </c>
      <c r="B173" s="77" t="s">
        <v>146</v>
      </c>
      <c r="C173" s="73">
        <v>31</v>
      </c>
      <c r="D173" s="73" t="str">
        <f t="shared" si="2"/>
        <v>INDEC-CM - 35110-31</v>
      </c>
      <c r="E173" s="75" t="s">
        <v>314</v>
      </c>
    </row>
    <row r="174" spans="1:7" x14ac:dyDescent="0.2">
      <c r="A174" s="76">
        <v>35110</v>
      </c>
      <c r="B174" s="77" t="s">
        <v>146</v>
      </c>
      <c r="C174" s="73">
        <v>32</v>
      </c>
      <c r="D174" s="73" t="str">
        <f t="shared" si="2"/>
        <v>INDEC-CM - 35110-32</v>
      </c>
      <c r="E174" s="75" t="s">
        <v>315</v>
      </c>
    </row>
    <row r="175" spans="1:7" x14ac:dyDescent="0.2">
      <c r="A175" s="76">
        <v>37940</v>
      </c>
      <c r="B175" s="77" t="s">
        <v>146</v>
      </c>
      <c r="C175" s="73">
        <v>11</v>
      </c>
      <c r="D175" s="73" t="str">
        <f t="shared" si="2"/>
        <v>INDEC-CM - 37940-11</v>
      </c>
      <c r="E175" s="75" t="s">
        <v>316</v>
      </c>
    </row>
    <row r="176" spans="1:7" x14ac:dyDescent="0.2">
      <c r="A176" s="76">
        <v>35110</v>
      </c>
      <c r="B176" s="77" t="s">
        <v>146</v>
      </c>
      <c r="C176" s="73">
        <v>71</v>
      </c>
      <c r="D176" s="73" t="str">
        <f t="shared" si="2"/>
        <v>INDEC-CM - 35110-71</v>
      </c>
      <c r="E176" s="75" t="s">
        <v>317</v>
      </c>
    </row>
    <row r="177" spans="1:7" x14ac:dyDescent="0.2">
      <c r="A177" s="76">
        <v>31210</v>
      </c>
      <c r="B177" s="77" t="s">
        <v>146</v>
      </c>
      <c r="C177" s="73">
        <v>31</v>
      </c>
      <c r="D177" s="73" t="str">
        <f t="shared" si="2"/>
        <v>INDEC-CM - 31210-31</v>
      </c>
      <c r="E177" s="75" t="s">
        <v>318</v>
      </c>
    </row>
    <row r="178" spans="1:7" x14ac:dyDescent="0.2">
      <c r="A178" s="76">
        <v>31210</v>
      </c>
      <c r="B178" s="77" t="s">
        <v>146</v>
      </c>
      <c r="C178" s="73">
        <v>32</v>
      </c>
      <c r="D178" s="73" t="str">
        <f t="shared" si="2"/>
        <v>INDEC-CM - 31210-32</v>
      </c>
      <c r="E178" s="75" t="s">
        <v>319</v>
      </c>
    </row>
    <row r="179" spans="1:7" x14ac:dyDescent="0.2">
      <c r="A179" s="76">
        <v>41541</v>
      </c>
      <c r="B179" s="77" t="s">
        <v>146</v>
      </c>
      <c r="C179" s="73">
        <v>11</v>
      </c>
      <c r="D179" s="73" t="str">
        <f t="shared" si="2"/>
        <v>INDEC-CM - 41541-11</v>
      </c>
      <c r="E179" s="75" t="s">
        <v>320</v>
      </c>
    </row>
    <row r="180" spans="1:7" x14ac:dyDescent="0.2">
      <c r="A180" s="76">
        <v>34720</v>
      </c>
      <c r="B180" s="77" t="s">
        <v>146</v>
      </c>
      <c r="C180" s="73">
        <v>11</v>
      </c>
      <c r="D180" s="73" t="str">
        <f t="shared" si="2"/>
        <v>INDEC-CM - 34720-11</v>
      </c>
      <c r="E180" s="78" t="s">
        <v>321</v>
      </c>
      <c r="F180" s="78"/>
      <c r="G180" s="78"/>
    </row>
    <row r="181" spans="1:7" x14ac:dyDescent="0.2">
      <c r="A181" s="76">
        <v>47220</v>
      </c>
      <c r="B181" s="77" t="s">
        <v>146</v>
      </c>
      <c r="C181" s="73">
        <v>11</v>
      </c>
      <c r="D181" s="73" t="str">
        <f t="shared" si="2"/>
        <v>INDEC-CM - 47220-11</v>
      </c>
      <c r="E181" s="78" t="s">
        <v>322</v>
      </c>
      <c r="F181" s="78"/>
      <c r="G181" s="78"/>
    </row>
    <row r="182" spans="1:7" x14ac:dyDescent="0.2">
      <c r="A182" s="76">
        <v>31600</v>
      </c>
      <c r="B182" s="77" t="s">
        <v>146</v>
      </c>
      <c r="C182" s="73">
        <v>81</v>
      </c>
      <c r="D182" s="73" t="str">
        <f t="shared" si="2"/>
        <v>INDEC-CM - 31600-81</v>
      </c>
      <c r="E182" s="75" t="s">
        <v>323</v>
      </c>
    </row>
    <row r="183" spans="1:7" x14ac:dyDescent="0.2">
      <c r="A183" s="76">
        <v>42120</v>
      </c>
      <c r="B183" s="77" t="s">
        <v>146</v>
      </c>
      <c r="C183" s="73">
        <v>31</v>
      </c>
      <c r="D183" s="73" t="str">
        <f t="shared" si="2"/>
        <v>INDEC-CM - 42120-31</v>
      </c>
      <c r="E183" s="75" t="s">
        <v>324</v>
      </c>
    </row>
    <row r="184" spans="1:7" x14ac:dyDescent="0.2">
      <c r="A184" s="76">
        <v>35490</v>
      </c>
      <c r="B184" s="77" t="s">
        <v>146</v>
      </c>
      <c r="C184" s="73">
        <v>21</v>
      </c>
      <c r="D184" s="73" t="str">
        <f t="shared" si="2"/>
        <v>INDEC-CM - 35490-21</v>
      </c>
      <c r="E184" s="78" t="s">
        <v>325</v>
      </c>
      <c r="F184" s="78"/>
      <c r="G184" s="78"/>
    </row>
    <row r="185" spans="1:7" x14ac:dyDescent="0.2">
      <c r="A185" s="76">
        <v>31600</v>
      </c>
      <c r="B185" s="77" t="s">
        <v>146</v>
      </c>
      <c r="C185" s="73">
        <v>41</v>
      </c>
      <c r="D185" s="73" t="str">
        <f t="shared" si="2"/>
        <v>INDEC-CM - 31600-41</v>
      </c>
      <c r="E185" s="78" t="s">
        <v>326</v>
      </c>
      <c r="F185" s="78"/>
      <c r="G185" s="78"/>
    </row>
    <row r="186" spans="1:7" x14ac:dyDescent="0.2">
      <c r="A186" s="76">
        <v>42120</v>
      </c>
      <c r="B186" s="77" t="s">
        <v>146</v>
      </c>
      <c r="C186" s="73">
        <v>21</v>
      </c>
      <c r="D186" s="73" t="str">
        <f t="shared" si="2"/>
        <v>INDEC-CM - 42120-21</v>
      </c>
      <c r="E186" s="78" t="s">
        <v>327</v>
      </c>
      <c r="F186" s="78"/>
      <c r="G186" s="78"/>
    </row>
    <row r="187" spans="1:7" x14ac:dyDescent="0.2">
      <c r="A187" s="76">
        <v>42120</v>
      </c>
      <c r="B187" s="77" t="s">
        <v>146</v>
      </c>
      <c r="C187" s="73">
        <v>22</v>
      </c>
      <c r="D187" s="73" t="str">
        <f t="shared" si="2"/>
        <v>INDEC-CM - 42120-22</v>
      </c>
      <c r="E187" s="78" t="s">
        <v>328</v>
      </c>
      <c r="F187" s="78"/>
      <c r="G187" s="78"/>
    </row>
    <row r="188" spans="1:7" x14ac:dyDescent="0.2">
      <c r="A188" s="76">
        <v>31600</v>
      </c>
      <c r="B188" s="77" t="s">
        <v>146</v>
      </c>
      <c r="C188" s="73">
        <v>33</v>
      </c>
      <c r="D188" s="73" t="str">
        <f t="shared" si="2"/>
        <v>INDEC-CM - 31600-33</v>
      </c>
      <c r="E188" s="75" t="s">
        <v>329</v>
      </c>
    </row>
    <row r="189" spans="1:7" x14ac:dyDescent="0.2">
      <c r="A189" s="76">
        <v>31600</v>
      </c>
      <c r="B189" s="77" t="s">
        <v>146</v>
      </c>
      <c r="C189" s="73">
        <v>32</v>
      </c>
      <c r="D189" s="73" t="str">
        <f t="shared" si="2"/>
        <v>INDEC-CM - 31600-32</v>
      </c>
      <c r="E189" s="75" t="s">
        <v>330</v>
      </c>
    </row>
    <row r="190" spans="1:7" x14ac:dyDescent="0.2">
      <c r="A190" s="76">
        <v>31600</v>
      </c>
      <c r="B190" s="77" t="s">
        <v>146</v>
      </c>
      <c r="C190" s="73">
        <v>31</v>
      </c>
      <c r="D190" s="73" t="str">
        <f t="shared" si="2"/>
        <v>INDEC-CM - 31600-31</v>
      </c>
      <c r="E190" s="75" t="s">
        <v>331</v>
      </c>
    </row>
    <row r="191" spans="1:7" x14ac:dyDescent="0.2">
      <c r="A191" s="76">
        <v>42120</v>
      </c>
      <c r="B191" s="77" t="s">
        <v>146</v>
      </c>
      <c r="C191" s="73">
        <v>11</v>
      </c>
      <c r="D191" s="73" t="str">
        <f t="shared" si="2"/>
        <v>INDEC-CM - 42120-11</v>
      </c>
      <c r="E191" s="75" t="s">
        <v>332</v>
      </c>
    </row>
    <row r="192" spans="1:7" x14ac:dyDescent="0.2">
      <c r="A192" s="76">
        <v>31600</v>
      </c>
      <c r="B192" s="77" t="s">
        <v>146</v>
      </c>
      <c r="C192" s="73">
        <v>23</v>
      </c>
      <c r="D192" s="73" t="str">
        <f t="shared" si="2"/>
        <v>INDEC-CM - 31600-23</v>
      </c>
      <c r="E192" s="75" t="s">
        <v>333</v>
      </c>
    </row>
    <row r="193" spans="1:7" x14ac:dyDescent="0.2">
      <c r="A193" s="76">
        <v>31600</v>
      </c>
      <c r="B193" s="77" t="s">
        <v>146</v>
      </c>
      <c r="C193" s="73">
        <v>22</v>
      </c>
      <c r="D193" s="73" t="str">
        <f t="shared" si="2"/>
        <v>INDEC-CM - 31600-22</v>
      </c>
      <c r="E193" s="75" t="s">
        <v>334</v>
      </c>
    </row>
    <row r="194" spans="1:7" x14ac:dyDescent="0.2">
      <c r="A194" s="76">
        <v>31600</v>
      </c>
      <c r="B194" s="77" t="s">
        <v>146</v>
      </c>
      <c r="C194" s="73">
        <v>21</v>
      </c>
      <c r="D194" s="73" t="str">
        <f t="shared" si="2"/>
        <v>INDEC-CM - 31600-21</v>
      </c>
      <c r="E194" s="75" t="s">
        <v>335</v>
      </c>
    </row>
    <row r="195" spans="1:7" x14ac:dyDescent="0.2">
      <c r="A195" s="76">
        <v>41278</v>
      </c>
      <c r="B195" s="77" t="s">
        <v>146</v>
      </c>
      <c r="C195" s="73">
        <v>33</v>
      </c>
      <c r="D195" s="73" t="str">
        <f t="shared" si="2"/>
        <v>INDEC-CM - 41278-33</v>
      </c>
      <c r="E195" s="78" t="s">
        <v>336</v>
      </c>
      <c r="F195" s="78"/>
      <c r="G195" s="78"/>
    </row>
    <row r="196" spans="1:7" x14ac:dyDescent="0.2">
      <c r="A196" s="76">
        <v>36320</v>
      </c>
      <c r="B196" s="77" t="s">
        <v>146</v>
      </c>
      <c r="C196" s="73">
        <v>33</v>
      </c>
      <c r="D196" s="73" t="str">
        <f t="shared" si="2"/>
        <v>INDEC-CM - 36320-33</v>
      </c>
      <c r="E196" s="75" t="s">
        <v>337</v>
      </c>
    </row>
    <row r="197" spans="1:7" x14ac:dyDescent="0.2">
      <c r="A197" s="76">
        <v>48270</v>
      </c>
      <c r="B197" s="77" t="s">
        <v>146</v>
      </c>
      <c r="C197" s="73">
        <v>11</v>
      </c>
      <c r="D197" s="73" t="str">
        <f t="shared" si="2"/>
        <v>INDEC-CM - 48270-11</v>
      </c>
      <c r="E197" s="78" t="s">
        <v>338</v>
      </c>
      <c r="F197" s="78"/>
      <c r="G197" s="78"/>
    </row>
    <row r="198" spans="1:7" x14ac:dyDescent="0.2">
      <c r="A198" s="76">
        <v>42190</v>
      </c>
      <c r="B198" s="77" t="s">
        <v>146</v>
      </c>
      <c r="C198" s="73">
        <v>11</v>
      </c>
      <c r="D198" s="73" t="str">
        <f t="shared" si="2"/>
        <v>INDEC-CM - 42190-11</v>
      </c>
      <c r="E198" s="75" t="s">
        <v>339</v>
      </c>
    </row>
    <row r="199" spans="1:7" x14ac:dyDescent="0.2">
      <c r="A199" s="76">
        <v>43923</v>
      </c>
      <c r="B199" s="77" t="s">
        <v>146</v>
      </c>
      <c r="C199" s="73">
        <v>31</v>
      </c>
      <c r="D199" s="73" t="str">
        <f t="shared" ref="D199:D220" si="3">CONCATENATE("INDEC-CM - ",A199,B199,C199)</f>
        <v>INDEC-CM - 43923-31</v>
      </c>
      <c r="E199" s="78" t="s">
        <v>340</v>
      </c>
      <c r="F199" s="78"/>
      <c r="G199" s="78"/>
    </row>
    <row r="200" spans="1:7" x14ac:dyDescent="0.2">
      <c r="A200" s="76">
        <v>31210</v>
      </c>
      <c r="B200" s="77" t="s">
        <v>146</v>
      </c>
      <c r="C200" s="73">
        <v>11</v>
      </c>
      <c r="D200" s="73" t="str">
        <f t="shared" si="3"/>
        <v>INDEC-CM - 31210-11</v>
      </c>
      <c r="E200" s="78" t="s">
        <v>341</v>
      </c>
      <c r="F200" s="78"/>
      <c r="G200" s="78"/>
    </row>
    <row r="201" spans="1:7" x14ac:dyDescent="0.2">
      <c r="A201" s="76">
        <v>37129</v>
      </c>
      <c r="B201" s="77" t="s">
        <v>146</v>
      </c>
      <c r="C201" s="73">
        <v>21</v>
      </c>
      <c r="D201" s="73" t="str">
        <f t="shared" si="3"/>
        <v>INDEC-CM - 37129-21</v>
      </c>
      <c r="E201" s="75" t="s">
        <v>342</v>
      </c>
    </row>
    <row r="202" spans="1:7" x14ac:dyDescent="0.2">
      <c r="A202" s="76">
        <v>37560</v>
      </c>
      <c r="B202" s="77" t="s">
        <v>146</v>
      </c>
      <c r="C202" s="73">
        <v>21</v>
      </c>
      <c r="D202" s="73" t="str">
        <f t="shared" si="3"/>
        <v>INDEC-CM - 37560-21</v>
      </c>
      <c r="E202" s="78" t="s">
        <v>343</v>
      </c>
      <c r="F202" s="78"/>
      <c r="G202" s="78"/>
    </row>
    <row r="203" spans="1:7" x14ac:dyDescent="0.2">
      <c r="A203" s="76">
        <v>42999</v>
      </c>
      <c r="B203" s="77" t="s">
        <v>146</v>
      </c>
      <c r="C203" s="73">
        <v>71</v>
      </c>
      <c r="D203" s="73" t="str">
        <f t="shared" si="3"/>
        <v>INDEC-CM - 42999-71</v>
      </c>
      <c r="E203" s="75" t="s">
        <v>344</v>
      </c>
    </row>
    <row r="204" spans="1:7" x14ac:dyDescent="0.2">
      <c r="A204" s="76">
        <v>41516</v>
      </c>
      <c r="B204" s="77" t="s">
        <v>146</v>
      </c>
      <c r="C204" s="73">
        <v>22</v>
      </c>
      <c r="D204" s="73" t="str">
        <f t="shared" si="3"/>
        <v>INDEC-CM - 41516-22</v>
      </c>
      <c r="E204" s="75" t="s">
        <v>345</v>
      </c>
    </row>
    <row r="205" spans="1:7" x14ac:dyDescent="0.2">
      <c r="A205" s="76">
        <v>37350</v>
      </c>
      <c r="B205" s="77" t="s">
        <v>146</v>
      </c>
      <c r="C205" s="73">
        <v>51</v>
      </c>
      <c r="D205" s="73" t="str">
        <f t="shared" si="3"/>
        <v>INDEC-CM - 37350-51</v>
      </c>
      <c r="E205" s="75" t="s">
        <v>346</v>
      </c>
    </row>
    <row r="206" spans="1:7" x14ac:dyDescent="0.2">
      <c r="A206" s="76">
        <v>44826</v>
      </c>
      <c r="B206" s="77" t="s">
        <v>146</v>
      </c>
      <c r="C206" s="73">
        <v>21</v>
      </c>
      <c r="D206" s="73" t="str">
        <f t="shared" si="3"/>
        <v>INDEC-CM - 44826-21</v>
      </c>
      <c r="E206" s="75" t="s">
        <v>347</v>
      </c>
    </row>
    <row r="207" spans="1:7" x14ac:dyDescent="0.2">
      <c r="A207" s="76">
        <v>31210</v>
      </c>
      <c r="B207" s="77" t="s">
        <v>146</v>
      </c>
      <c r="C207" s="73">
        <v>22</v>
      </c>
      <c r="D207" s="73" t="str">
        <f t="shared" si="3"/>
        <v>INDEC-CM - 31210-22</v>
      </c>
      <c r="E207" s="75" t="s">
        <v>348</v>
      </c>
    </row>
    <row r="208" spans="1:7" x14ac:dyDescent="0.2">
      <c r="A208" s="76">
        <v>31100</v>
      </c>
      <c r="B208" s="77" t="s">
        <v>146</v>
      </c>
      <c r="C208" s="73">
        <v>11</v>
      </c>
      <c r="D208" s="73" t="str">
        <f t="shared" si="3"/>
        <v>INDEC-CM - 31100-11</v>
      </c>
      <c r="E208" s="75" t="s">
        <v>349</v>
      </c>
    </row>
    <row r="209" spans="1:7" x14ac:dyDescent="0.2">
      <c r="A209" s="76">
        <v>46212</v>
      </c>
      <c r="B209" s="77" t="s">
        <v>146</v>
      </c>
      <c r="C209" s="73">
        <v>53</v>
      </c>
      <c r="D209" s="73" t="str">
        <f t="shared" si="3"/>
        <v>INDEC-CM - 46212-53</v>
      </c>
      <c r="E209" s="75" t="s">
        <v>350</v>
      </c>
    </row>
    <row r="210" spans="1:7" x14ac:dyDescent="0.2">
      <c r="A210" s="76">
        <v>46212</v>
      </c>
      <c r="B210" s="77" t="s">
        <v>146</v>
      </c>
      <c r="C210" s="73">
        <v>52</v>
      </c>
      <c r="D210" s="73" t="str">
        <f t="shared" si="3"/>
        <v>INDEC-CM - 46212-52</v>
      </c>
      <c r="E210" s="78" t="s">
        <v>351</v>
      </c>
      <c r="F210" s="78"/>
      <c r="G210" s="78"/>
    </row>
    <row r="211" spans="1:7" x14ac:dyDescent="0.2">
      <c r="A211" s="76">
        <v>15400</v>
      </c>
      <c r="B211" s="77" t="s">
        <v>146</v>
      </c>
      <c r="C211" s="73">
        <v>21</v>
      </c>
      <c r="D211" s="73" t="str">
        <f t="shared" si="3"/>
        <v>INDEC-CM - 15400-21</v>
      </c>
      <c r="E211" s="75" t="s">
        <v>352</v>
      </c>
    </row>
    <row r="212" spans="1:7" x14ac:dyDescent="0.2">
      <c r="A212" s="76">
        <v>43240</v>
      </c>
      <c r="B212" s="77" t="s">
        <v>146</v>
      </c>
      <c r="C212" s="73">
        <v>11</v>
      </c>
      <c r="D212" s="73" t="str">
        <f t="shared" si="3"/>
        <v>INDEC-CM - 43240-11</v>
      </c>
      <c r="E212" s="75" t="s">
        <v>353</v>
      </c>
    </row>
    <row r="213" spans="1:7" x14ac:dyDescent="0.2">
      <c r="A213" s="76">
        <v>31600</v>
      </c>
      <c r="B213" s="77" t="s">
        <v>146</v>
      </c>
      <c r="C213" s="73">
        <v>42</v>
      </c>
      <c r="D213" s="73" t="str">
        <f t="shared" si="3"/>
        <v>INDEC-CM - 31600-42</v>
      </c>
      <c r="E213" s="78" t="s">
        <v>354</v>
      </c>
      <c r="F213" s="78"/>
      <c r="G213" s="78"/>
    </row>
    <row r="214" spans="1:7" x14ac:dyDescent="0.2">
      <c r="A214" s="76">
        <v>42120</v>
      </c>
      <c r="B214" s="77" t="s">
        <v>146</v>
      </c>
      <c r="C214" s="73">
        <v>42</v>
      </c>
      <c r="D214" s="73" t="str">
        <f t="shared" si="3"/>
        <v>INDEC-CM - 42120-42</v>
      </c>
      <c r="E214" s="78" t="s">
        <v>355</v>
      </c>
      <c r="F214" s="78"/>
      <c r="G214" s="78"/>
    </row>
    <row r="215" spans="1:7" x14ac:dyDescent="0.2">
      <c r="A215" s="76">
        <v>42120</v>
      </c>
      <c r="B215" s="77" t="s">
        <v>146</v>
      </c>
      <c r="C215" s="73">
        <v>41</v>
      </c>
      <c r="D215" s="73" t="str">
        <f t="shared" si="3"/>
        <v>INDEC-CM - 42120-41</v>
      </c>
      <c r="E215" s="78" t="s">
        <v>356</v>
      </c>
      <c r="F215" s="78"/>
      <c r="G215" s="78"/>
    </row>
    <row r="216" spans="1:7" x14ac:dyDescent="0.2">
      <c r="A216" s="76">
        <v>42120</v>
      </c>
      <c r="B216" s="77" t="s">
        <v>146</v>
      </c>
      <c r="C216" s="73">
        <v>51</v>
      </c>
      <c r="D216" s="73" t="str">
        <f t="shared" si="3"/>
        <v>INDEC-CM - 42120-51</v>
      </c>
      <c r="E216" s="75" t="s">
        <v>357</v>
      </c>
    </row>
    <row r="217" spans="1:7" x14ac:dyDescent="0.2">
      <c r="A217" s="76">
        <v>37550</v>
      </c>
      <c r="B217" s="77" t="s">
        <v>146</v>
      </c>
      <c r="C217" s="73">
        <v>11</v>
      </c>
      <c r="D217" s="73" t="str">
        <f t="shared" si="3"/>
        <v>INDEC-CM - 37550-11</v>
      </c>
      <c r="E217" s="75" t="s">
        <v>358</v>
      </c>
    </row>
    <row r="218" spans="1:7" x14ac:dyDescent="0.2">
      <c r="A218" s="76">
        <v>37410</v>
      </c>
      <c r="B218" s="77" t="s">
        <v>146</v>
      </c>
      <c r="C218" s="73">
        <v>11</v>
      </c>
      <c r="D218" s="73" t="str">
        <f t="shared" si="3"/>
        <v>INDEC-CM - 37410-11</v>
      </c>
      <c r="E218" s="75" t="s">
        <v>359</v>
      </c>
    </row>
    <row r="219" spans="1:7" x14ac:dyDescent="0.2">
      <c r="A219" s="76">
        <v>31210</v>
      </c>
      <c r="B219" s="77" t="s">
        <v>146</v>
      </c>
      <c r="C219" s="73">
        <v>33</v>
      </c>
      <c r="D219" s="73" t="str">
        <f t="shared" si="3"/>
        <v>INDEC-CM - 31210-33</v>
      </c>
      <c r="E219" s="75" t="s">
        <v>360</v>
      </c>
    </row>
    <row r="220" spans="1:7" x14ac:dyDescent="0.2">
      <c r="A220" s="76">
        <v>37540</v>
      </c>
      <c r="B220" s="77" t="s">
        <v>146</v>
      </c>
      <c r="C220" s="73">
        <v>21</v>
      </c>
      <c r="D220" s="73" t="str">
        <f t="shared" si="3"/>
        <v>INDEC-CM - 37540-21</v>
      </c>
      <c r="E220" s="75" t="s">
        <v>361</v>
      </c>
    </row>
    <row r="223" spans="1:7" x14ac:dyDescent="0.2">
      <c r="A223" s="71" t="s">
        <v>640</v>
      </c>
      <c r="B223" s="79"/>
      <c r="C223" s="80"/>
      <c r="D223" s="79"/>
      <c r="E223" s="79"/>
    </row>
    <row r="224" spans="1:7" x14ac:dyDescent="0.2">
      <c r="A224" s="81"/>
      <c r="B224" s="79"/>
      <c r="C224" s="80"/>
      <c r="D224" s="79"/>
      <c r="E224" s="79"/>
    </row>
    <row r="225" spans="1:5" ht="11.25" customHeight="1" x14ac:dyDescent="0.2">
      <c r="A225" s="620" t="s">
        <v>143</v>
      </c>
      <c r="B225" s="620"/>
      <c r="C225" s="620"/>
      <c r="D225" s="619" t="s">
        <v>448</v>
      </c>
      <c r="E225" s="619" t="s">
        <v>144</v>
      </c>
    </row>
    <row r="226" spans="1:5" ht="12" customHeight="1" x14ac:dyDescent="0.2">
      <c r="A226" s="620" t="s">
        <v>145</v>
      </c>
      <c r="B226" s="620"/>
      <c r="C226" s="620"/>
      <c r="D226" s="619"/>
      <c r="E226" s="619"/>
    </row>
    <row r="227" spans="1:5" x14ac:dyDescent="0.2">
      <c r="A227" s="82"/>
      <c r="B227" s="79"/>
      <c r="C227" s="80"/>
      <c r="D227" s="73" t="str">
        <f t="shared" ref="D227" si="4">CONCATENATE(A227,B227,C227)</f>
        <v/>
      </c>
      <c r="E227" s="79"/>
    </row>
    <row r="228" spans="1:5" x14ac:dyDescent="0.2">
      <c r="A228" s="83">
        <v>37370</v>
      </c>
      <c r="B228" s="83" t="s">
        <v>146</v>
      </c>
      <c r="C228" s="80">
        <v>0</v>
      </c>
      <c r="D228" s="73" t="str">
        <f t="shared" ref="D228:D232" si="5">CONCATENATE("INDEC-CM - ",A228,B228,C228)</f>
        <v>INDEC-CM - 37370-0</v>
      </c>
      <c r="E228" s="79" t="s">
        <v>641</v>
      </c>
    </row>
    <row r="229" spans="1:5" x14ac:dyDescent="0.2">
      <c r="A229" s="83">
        <v>31600</v>
      </c>
      <c r="B229" s="83" t="s">
        <v>146</v>
      </c>
      <c r="C229" s="80">
        <v>6</v>
      </c>
      <c r="D229" s="73" t="str">
        <f t="shared" si="5"/>
        <v>INDEC-CM - 31600-6</v>
      </c>
      <c r="E229" s="79" t="s">
        <v>642</v>
      </c>
    </row>
    <row r="230" spans="1:5" x14ac:dyDescent="0.2">
      <c r="A230" s="83">
        <v>41278</v>
      </c>
      <c r="B230" s="83" t="s">
        <v>146</v>
      </c>
      <c r="C230" s="80">
        <v>0</v>
      </c>
      <c r="D230" s="73" t="str">
        <f t="shared" si="5"/>
        <v>INDEC-CM - 41278-0</v>
      </c>
      <c r="E230" s="79" t="s">
        <v>643</v>
      </c>
    </row>
    <row r="231" spans="1:5" x14ac:dyDescent="0.2">
      <c r="A231" s="83">
        <v>31600</v>
      </c>
      <c r="B231" s="83" t="s">
        <v>146</v>
      </c>
      <c r="C231" s="80">
        <v>7</v>
      </c>
      <c r="D231" s="73" t="str">
        <f t="shared" si="5"/>
        <v>INDEC-CM - 31600-7</v>
      </c>
      <c r="E231" s="79" t="s">
        <v>644</v>
      </c>
    </row>
    <row r="232" spans="1:5" x14ac:dyDescent="0.2">
      <c r="A232" s="83">
        <v>42120</v>
      </c>
      <c r="B232" s="83" t="s">
        <v>146</v>
      </c>
      <c r="C232" s="80" t="s">
        <v>645</v>
      </c>
      <c r="D232" s="73" t="str">
        <f t="shared" si="5"/>
        <v>INDEC-CM - 42120-41/42/51</v>
      </c>
      <c r="E232" s="79" t="s">
        <v>646</v>
      </c>
    </row>
    <row r="235" spans="1:5" x14ac:dyDescent="0.2">
      <c r="A235" s="71" t="s">
        <v>648</v>
      </c>
      <c r="B235" s="84"/>
      <c r="C235" s="85"/>
      <c r="D235" s="85"/>
      <c r="E235" s="85"/>
    </row>
    <row r="236" spans="1:5" x14ac:dyDescent="0.2">
      <c r="A236" s="86"/>
      <c r="B236" s="86"/>
      <c r="C236" s="87"/>
      <c r="D236" s="88"/>
      <c r="E236" s="86"/>
    </row>
    <row r="237" spans="1:5" x14ac:dyDescent="0.2">
      <c r="A237" s="620" t="s">
        <v>143</v>
      </c>
      <c r="B237" s="620"/>
      <c r="C237" s="620"/>
      <c r="D237" s="619" t="s">
        <v>448</v>
      </c>
      <c r="E237" s="620" t="s">
        <v>432</v>
      </c>
    </row>
    <row r="238" spans="1:5" x14ac:dyDescent="0.2">
      <c r="A238" s="619"/>
      <c r="B238" s="619"/>
      <c r="C238" s="619"/>
      <c r="D238" s="619"/>
      <c r="E238" s="620"/>
    </row>
    <row r="239" spans="1:5" x14ac:dyDescent="0.2">
      <c r="A239" s="86"/>
      <c r="B239" s="86"/>
      <c r="C239" s="89"/>
      <c r="D239" s="86"/>
      <c r="E239" s="90" t="s">
        <v>368</v>
      </c>
    </row>
    <row r="240" spans="1:5" x14ac:dyDescent="0.2">
      <c r="A240" s="86"/>
      <c r="B240" s="86"/>
      <c r="C240" s="89"/>
      <c r="D240" s="86"/>
      <c r="E240" s="90"/>
    </row>
    <row r="241" spans="1:5" x14ac:dyDescent="0.2">
      <c r="A241" s="86"/>
      <c r="B241" s="86"/>
      <c r="C241" s="87"/>
      <c r="D241" s="88"/>
      <c r="E241" s="84" t="s">
        <v>433</v>
      </c>
    </row>
    <row r="242" spans="1:5" x14ac:dyDescent="0.2">
      <c r="A242" s="86"/>
      <c r="B242" s="86"/>
      <c r="C242" s="87"/>
      <c r="D242" s="88"/>
      <c r="E242" s="84"/>
    </row>
    <row r="243" spans="1:5" x14ac:dyDescent="0.2">
      <c r="A243" s="88"/>
      <c r="B243" s="86"/>
      <c r="C243" s="89"/>
      <c r="D243" s="86"/>
      <c r="E243" s="84" t="s">
        <v>434</v>
      </c>
    </row>
    <row r="244" spans="1:5" x14ac:dyDescent="0.2">
      <c r="A244" s="91">
        <v>51560</v>
      </c>
      <c r="B244" s="86" t="s">
        <v>146</v>
      </c>
      <c r="C244" s="89">
        <v>11</v>
      </c>
      <c r="D244" s="73" t="str">
        <f>CONCATENATE("INDEC-MO - ",A244,B244,C244)</f>
        <v>INDEC-MO - 51560-11</v>
      </c>
      <c r="E244" s="92" t="s">
        <v>435</v>
      </c>
    </row>
    <row r="245" spans="1:5" x14ac:dyDescent="0.2">
      <c r="A245" s="91">
        <v>51560</v>
      </c>
      <c r="B245" s="86" t="s">
        <v>146</v>
      </c>
      <c r="C245" s="89">
        <v>12</v>
      </c>
      <c r="D245" s="73" t="str">
        <f t="shared" ref="D245:D247" si="6">CONCATENATE("INDEC-MO - ",A245,B245,C245)</f>
        <v>INDEC-MO - 51560-12</v>
      </c>
      <c r="E245" s="92" t="s">
        <v>436</v>
      </c>
    </row>
    <row r="246" spans="1:5" x14ac:dyDescent="0.2">
      <c r="A246" s="91">
        <v>51560</v>
      </c>
      <c r="B246" s="86" t="s">
        <v>146</v>
      </c>
      <c r="C246" s="89">
        <v>13</v>
      </c>
      <c r="D246" s="73" t="str">
        <f t="shared" si="6"/>
        <v>INDEC-MO - 51560-13</v>
      </c>
      <c r="E246" s="92" t="s">
        <v>437</v>
      </c>
    </row>
    <row r="247" spans="1:5" x14ac:dyDescent="0.2">
      <c r="A247" s="91">
        <v>51560</v>
      </c>
      <c r="B247" s="86" t="s">
        <v>146</v>
      </c>
      <c r="C247" s="89">
        <v>14</v>
      </c>
      <c r="D247" s="73" t="str">
        <f t="shared" si="6"/>
        <v>INDEC-MO - 51560-14</v>
      </c>
      <c r="E247" s="92" t="s">
        <v>438</v>
      </c>
    </row>
    <row r="248" spans="1:5" x14ac:dyDescent="0.2">
      <c r="A248" s="91"/>
      <c r="B248" s="86"/>
      <c r="C248" s="89"/>
      <c r="D248" s="73" t="str">
        <f t="shared" ref="D248:D253" si="7">CONCATENATE(A248,B248,C248)</f>
        <v/>
      </c>
      <c r="E248" s="86"/>
    </row>
    <row r="249" spans="1:5" x14ac:dyDescent="0.2">
      <c r="A249" s="91">
        <v>51560</v>
      </c>
      <c r="B249" s="86" t="s">
        <v>146</v>
      </c>
      <c r="C249" s="89">
        <v>32</v>
      </c>
      <c r="D249" s="73" t="str">
        <f>CONCATENATE("INDEC-MO - ",A249,B249,C249)</f>
        <v>INDEC-MO - 51560-32</v>
      </c>
      <c r="E249" s="84" t="s">
        <v>439</v>
      </c>
    </row>
    <row r="250" spans="1:5" x14ac:dyDescent="0.2">
      <c r="A250" s="91"/>
      <c r="B250" s="86"/>
      <c r="C250" s="89"/>
      <c r="D250" s="73" t="str">
        <f t="shared" si="7"/>
        <v/>
      </c>
      <c r="E250" s="86"/>
    </row>
    <row r="251" spans="1:5" x14ac:dyDescent="0.2">
      <c r="A251" s="91">
        <v>81291</v>
      </c>
      <c r="B251" s="86" t="s">
        <v>146</v>
      </c>
      <c r="C251" s="89">
        <v>1</v>
      </c>
      <c r="D251" s="73" t="str">
        <f>CONCATENATE("INDEC-MO - ",A251,B251,C251)</f>
        <v>INDEC-MO - 81291-1</v>
      </c>
      <c r="E251" s="90" t="s">
        <v>440</v>
      </c>
    </row>
    <row r="252" spans="1:5" x14ac:dyDescent="0.2">
      <c r="A252" s="91"/>
      <c r="B252" s="86"/>
      <c r="C252" s="89"/>
      <c r="D252" s="73" t="str">
        <f t="shared" si="7"/>
        <v/>
      </c>
      <c r="E252" s="86"/>
    </row>
    <row r="253" spans="1:5" x14ac:dyDescent="0.2">
      <c r="A253" s="91"/>
      <c r="B253" s="86"/>
      <c r="C253" s="89"/>
      <c r="D253" s="73" t="str">
        <f t="shared" si="7"/>
        <v/>
      </c>
      <c r="E253" s="90" t="s">
        <v>441</v>
      </c>
    </row>
    <row r="254" spans="1:5" x14ac:dyDescent="0.2">
      <c r="A254" s="91">
        <v>51641</v>
      </c>
      <c r="B254" s="86" t="s">
        <v>146</v>
      </c>
      <c r="C254" s="89">
        <v>1</v>
      </c>
      <c r="D254" s="73" t="str">
        <f t="shared" ref="D254:D259" si="8">CONCATENATE("INDEC-MO - ",A254,B254,C254)</f>
        <v>INDEC-MO - 51641-1</v>
      </c>
      <c r="E254" s="92" t="s">
        <v>442</v>
      </c>
    </row>
    <row r="255" spans="1:5" x14ac:dyDescent="0.2">
      <c r="A255" s="91">
        <v>51620</v>
      </c>
      <c r="B255" s="86" t="s">
        <v>146</v>
      </c>
      <c r="C255" s="89">
        <v>1</v>
      </c>
      <c r="D255" s="73" t="str">
        <f t="shared" si="8"/>
        <v>INDEC-MO - 51620-1</v>
      </c>
      <c r="E255" s="92" t="s">
        <v>443</v>
      </c>
    </row>
    <row r="256" spans="1:5" x14ac:dyDescent="0.2">
      <c r="A256" s="91">
        <v>51690</v>
      </c>
      <c r="B256" s="86" t="s">
        <v>146</v>
      </c>
      <c r="C256" s="89">
        <v>1</v>
      </c>
      <c r="D256" s="73" t="str">
        <f t="shared" si="8"/>
        <v>INDEC-MO - 51690-1</v>
      </c>
      <c r="E256" s="92" t="s">
        <v>444</v>
      </c>
    </row>
    <row r="257" spans="1:7" x14ac:dyDescent="0.2">
      <c r="A257" s="91">
        <v>51630</v>
      </c>
      <c r="B257" s="86" t="s">
        <v>146</v>
      </c>
      <c r="C257" s="89">
        <v>1</v>
      </c>
      <c r="D257" s="73" t="str">
        <f t="shared" si="8"/>
        <v>INDEC-MO - 51630-1</v>
      </c>
      <c r="E257" s="92" t="s">
        <v>445</v>
      </c>
    </row>
    <row r="258" spans="1:7" x14ac:dyDescent="0.2">
      <c r="A258" s="91">
        <v>51720</v>
      </c>
      <c r="B258" s="86" t="s">
        <v>146</v>
      </c>
      <c r="C258" s="89">
        <v>1</v>
      </c>
      <c r="D258" s="73" t="str">
        <f t="shared" si="8"/>
        <v>INDEC-MO - 51720-1</v>
      </c>
      <c r="E258" s="92" t="s">
        <v>446</v>
      </c>
    </row>
    <row r="259" spans="1:7" x14ac:dyDescent="0.2">
      <c r="A259" s="91">
        <v>51730</v>
      </c>
      <c r="B259" s="86" t="s">
        <v>146</v>
      </c>
      <c r="C259" s="89">
        <v>1</v>
      </c>
      <c r="D259" s="73" t="str">
        <f t="shared" si="8"/>
        <v>INDEC-MO - 51730-1</v>
      </c>
      <c r="E259" s="92" t="s">
        <v>447</v>
      </c>
    </row>
    <row r="262" spans="1:7" x14ac:dyDescent="0.2">
      <c r="A262" s="71" t="s">
        <v>649</v>
      </c>
      <c r="B262" s="93"/>
      <c r="C262" s="94"/>
      <c r="D262" s="95"/>
      <c r="E262" s="94"/>
      <c r="F262" s="94"/>
      <c r="G262" s="95"/>
    </row>
    <row r="263" spans="1:7" x14ac:dyDescent="0.2">
      <c r="A263" s="93"/>
      <c r="B263" s="93"/>
      <c r="C263" s="96"/>
      <c r="D263" s="97"/>
      <c r="E263" s="93"/>
      <c r="F263" s="93"/>
      <c r="G263" s="81"/>
    </row>
    <row r="264" spans="1:7" ht="11.25" customHeight="1" x14ac:dyDescent="0.2">
      <c r="A264" s="620" t="s">
        <v>143</v>
      </c>
      <c r="B264" s="620"/>
      <c r="C264" s="620"/>
      <c r="D264" s="619" t="s">
        <v>448</v>
      </c>
      <c r="E264" s="620" t="s">
        <v>432</v>
      </c>
      <c r="F264" s="98"/>
      <c r="G264" s="98"/>
    </row>
    <row r="265" spans="1:7" x14ac:dyDescent="0.2">
      <c r="A265" s="619"/>
      <c r="B265" s="619"/>
      <c r="C265" s="619"/>
      <c r="D265" s="619"/>
      <c r="E265" s="620"/>
      <c r="F265" s="98"/>
      <c r="G265" s="98"/>
    </row>
    <row r="266" spans="1:7" x14ac:dyDescent="0.2">
      <c r="A266" s="93"/>
      <c r="B266" s="93"/>
      <c r="C266" s="94"/>
      <c r="D266" s="93"/>
      <c r="E266" s="93"/>
      <c r="F266" s="93"/>
      <c r="G266" s="93"/>
    </row>
    <row r="267" spans="1:7" x14ac:dyDescent="0.2">
      <c r="A267" s="91">
        <v>51720</v>
      </c>
      <c r="B267" s="86" t="s">
        <v>146</v>
      </c>
      <c r="C267" s="89">
        <v>1</v>
      </c>
      <c r="D267" s="73" t="str">
        <f>CONCATENATE("INDEC-MO - ",A267,B267,C267)</f>
        <v>INDEC-MO - 51720-1</v>
      </c>
      <c r="E267" s="99" t="s">
        <v>650</v>
      </c>
      <c r="F267" s="93"/>
      <c r="G267" s="93"/>
    </row>
    <row r="268" spans="1:7" x14ac:dyDescent="0.2">
      <c r="A268" s="93"/>
      <c r="B268" s="93"/>
      <c r="C268" s="94"/>
      <c r="D268" s="93"/>
      <c r="E268" s="93"/>
      <c r="F268" s="93"/>
      <c r="G268" s="93"/>
    </row>
    <row r="271" spans="1:7" x14ac:dyDescent="0.2">
      <c r="A271" s="71" t="s">
        <v>449</v>
      </c>
      <c r="B271" s="84"/>
      <c r="C271" s="85"/>
      <c r="D271" s="84"/>
    </row>
    <row r="272" spans="1:7" x14ac:dyDescent="0.2">
      <c r="A272" s="86"/>
      <c r="B272" s="86"/>
      <c r="C272" s="89"/>
      <c r="D272" s="86"/>
    </row>
    <row r="273" spans="1:5" x14ac:dyDescent="0.2">
      <c r="A273" s="620" t="s">
        <v>143</v>
      </c>
      <c r="B273" s="620"/>
      <c r="C273" s="620"/>
      <c r="D273" s="619" t="s">
        <v>448</v>
      </c>
      <c r="E273" s="620" t="s">
        <v>450</v>
      </c>
    </row>
    <row r="274" spans="1:5" x14ac:dyDescent="0.2">
      <c r="A274" s="620" t="s">
        <v>145</v>
      </c>
      <c r="B274" s="620"/>
      <c r="C274" s="620"/>
      <c r="D274" s="619"/>
      <c r="E274" s="620"/>
    </row>
    <row r="275" spans="1:5" x14ac:dyDescent="0.2">
      <c r="A275" s="86"/>
      <c r="B275" s="86"/>
      <c r="C275" s="89"/>
      <c r="E275" s="100"/>
    </row>
    <row r="276" spans="1:5" x14ac:dyDescent="0.2">
      <c r="A276" s="101">
        <v>43520</v>
      </c>
      <c r="B276" s="101" t="s">
        <v>146</v>
      </c>
      <c r="C276" s="89">
        <v>11</v>
      </c>
      <c r="D276" s="73" t="str">
        <f>CONCATENATE("INDEC-EC - ",A276,B276,C276)</f>
        <v>INDEC-EC - 43520-11</v>
      </c>
      <c r="E276" s="92" t="s">
        <v>451</v>
      </c>
    </row>
    <row r="277" spans="1:5" x14ac:dyDescent="0.2">
      <c r="A277" s="101">
        <v>44440</v>
      </c>
      <c r="B277" s="101" t="s">
        <v>146</v>
      </c>
      <c r="C277" s="89">
        <v>2</v>
      </c>
      <c r="D277" s="73" t="str">
        <f t="shared" ref="D277:D283" si="9">CONCATENATE("INDEC-EC - ",A277,B277,C277)</f>
        <v>INDEC-EC - 44440-2</v>
      </c>
      <c r="E277" s="92" t="s">
        <v>452</v>
      </c>
    </row>
    <row r="278" spans="1:5" x14ac:dyDescent="0.2">
      <c r="A278" s="101">
        <v>44221</v>
      </c>
      <c r="B278" s="101" t="s">
        <v>146</v>
      </c>
      <c r="C278" s="89">
        <v>11</v>
      </c>
      <c r="D278" s="73" t="str">
        <f t="shared" si="9"/>
        <v>INDEC-EC - 44221-11</v>
      </c>
      <c r="E278" s="92" t="s">
        <v>453</v>
      </c>
    </row>
    <row r="279" spans="1:5" x14ac:dyDescent="0.2">
      <c r="A279" s="101">
        <v>44221</v>
      </c>
      <c r="B279" s="101" t="s">
        <v>146</v>
      </c>
      <c r="C279" s="89">
        <v>12</v>
      </c>
      <c r="D279" s="73" t="str">
        <f t="shared" si="9"/>
        <v>INDEC-EC - 44221-12</v>
      </c>
      <c r="E279" s="92" t="s">
        <v>454</v>
      </c>
    </row>
    <row r="280" spans="1:5" x14ac:dyDescent="0.2">
      <c r="A280" s="101">
        <v>43520</v>
      </c>
      <c r="B280" s="101" t="s">
        <v>146</v>
      </c>
      <c r="C280" s="89">
        <v>21</v>
      </c>
      <c r="D280" s="73" t="str">
        <f t="shared" si="9"/>
        <v>INDEC-EC - 43520-21</v>
      </c>
      <c r="E280" s="92" t="s">
        <v>455</v>
      </c>
    </row>
    <row r="281" spans="1:5" x14ac:dyDescent="0.2">
      <c r="A281" s="101">
        <v>44231</v>
      </c>
      <c r="B281" s="101" t="s">
        <v>146</v>
      </c>
      <c r="C281" s="89">
        <v>21</v>
      </c>
      <c r="D281" s="73" t="str">
        <f t="shared" si="9"/>
        <v>INDEC-EC - 44231-21</v>
      </c>
      <c r="E281" s="92" t="s">
        <v>456</v>
      </c>
    </row>
    <row r="282" spans="1:5" x14ac:dyDescent="0.2">
      <c r="A282" s="101">
        <v>44440</v>
      </c>
      <c r="B282" s="101" t="s">
        <v>146</v>
      </c>
      <c r="C282" s="89">
        <v>11</v>
      </c>
      <c r="D282" s="73" t="str">
        <f t="shared" si="9"/>
        <v>INDEC-EC - 44440-11</v>
      </c>
      <c r="E282" s="92" t="s">
        <v>457</v>
      </c>
    </row>
    <row r="283" spans="1:5" x14ac:dyDescent="0.2">
      <c r="A283" s="101">
        <v>44231</v>
      </c>
      <c r="B283" s="101" t="s">
        <v>146</v>
      </c>
      <c r="C283" s="89">
        <v>11</v>
      </c>
      <c r="D283" s="73" t="str">
        <f t="shared" si="9"/>
        <v>INDEC-EC - 44231-11</v>
      </c>
      <c r="E283" s="92" t="s">
        <v>458</v>
      </c>
    </row>
    <row r="286" spans="1:5" x14ac:dyDescent="0.2">
      <c r="A286" s="71" t="s">
        <v>459</v>
      </c>
      <c r="B286" s="84"/>
      <c r="C286" s="85"/>
      <c r="D286" s="84"/>
    </row>
    <row r="287" spans="1:5" x14ac:dyDescent="0.2">
      <c r="A287" s="86"/>
      <c r="B287" s="86"/>
      <c r="C287" s="89"/>
      <c r="D287" s="86"/>
    </row>
    <row r="288" spans="1:5" x14ac:dyDescent="0.2">
      <c r="A288" s="620" t="s">
        <v>143</v>
      </c>
      <c r="B288" s="620"/>
      <c r="C288" s="620"/>
      <c r="D288" s="619" t="s">
        <v>448</v>
      </c>
      <c r="E288" s="620" t="s">
        <v>460</v>
      </c>
    </row>
    <row r="289" spans="1:7" x14ac:dyDescent="0.2">
      <c r="A289" s="620" t="s">
        <v>145</v>
      </c>
      <c r="B289" s="620"/>
      <c r="C289" s="620"/>
      <c r="D289" s="619"/>
      <c r="E289" s="620"/>
    </row>
    <row r="290" spans="1:7" x14ac:dyDescent="0.2">
      <c r="A290" s="86"/>
      <c r="B290" s="86"/>
      <c r="C290" s="89"/>
      <c r="E290" s="100"/>
    </row>
    <row r="291" spans="1:7" x14ac:dyDescent="0.2">
      <c r="A291" s="86">
        <v>83107</v>
      </c>
      <c r="B291" s="86" t="s">
        <v>146</v>
      </c>
      <c r="C291" s="89">
        <v>1</v>
      </c>
      <c r="D291" s="73" t="str">
        <f>CONCATENATE("INDEC-SA - ",A291,B291,C291)</f>
        <v>INDEC-SA - 83107-1</v>
      </c>
      <c r="E291" s="102" t="s">
        <v>461</v>
      </c>
    </row>
    <row r="292" spans="1:7" x14ac:dyDescent="0.2">
      <c r="A292" s="86">
        <v>71240</v>
      </c>
      <c r="B292" s="86" t="s">
        <v>146</v>
      </c>
      <c r="C292" s="89">
        <v>21</v>
      </c>
      <c r="D292" s="73" t="str">
        <f t="shared" ref="D292:D298" si="10">CONCATENATE("INDEC-SA - ",A292,B292,C292)</f>
        <v>INDEC-SA - 71240-21</v>
      </c>
      <c r="E292" s="86" t="s">
        <v>462</v>
      </c>
    </row>
    <row r="293" spans="1:7" x14ac:dyDescent="0.2">
      <c r="A293" s="86">
        <v>71240</v>
      </c>
      <c r="B293" s="86" t="s">
        <v>146</v>
      </c>
      <c r="C293" s="89">
        <v>31</v>
      </c>
      <c r="D293" s="73" t="str">
        <f t="shared" si="10"/>
        <v>INDEC-SA - 71240-31</v>
      </c>
      <c r="E293" s="86" t="s">
        <v>463</v>
      </c>
    </row>
    <row r="294" spans="1:7" x14ac:dyDescent="0.2">
      <c r="A294" s="86">
        <v>71240</v>
      </c>
      <c r="B294" s="86" t="s">
        <v>146</v>
      </c>
      <c r="C294" s="89">
        <v>11</v>
      </c>
      <c r="D294" s="73" t="str">
        <f t="shared" si="10"/>
        <v>INDEC-SA - 71240-11</v>
      </c>
      <c r="E294" s="102" t="s">
        <v>464</v>
      </c>
    </row>
    <row r="295" spans="1:7" x14ac:dyDescent="0.2">
      <c r="A295" s="86">
        <v>74110</v>
      </c>
      <c r="B295" s="86" t="s">
        <v>146</v>
      </c>
      <c r="C295" s="89">
        <v>11</v>
      </c>
      <c r="D295" s="73" t="str">
        <f t="shared" si="10"/>
        <v>INDEC-SA - 74110-11</v>
      </c>
      <c r="E295" s="102" t="s">
        <v>465</v>
      </c>
    </row>
    <row r="296" spans="1:7" x14ac:dyDescent="0.2">
      <c r="A296" s="86">
        <v>71233</v>
      </c>
      <c r="B296" s="86" t="s">
        <v>146</v>
      </c>
      <c r="C296" s="89">
        <v>11</v>
      </c>
      <c r="D296" s="73" t="str">
        <f t="shared" si="10"/>
        <v>INDEC-SA - 71233-11</v>
      </c>
      <c r="E296" s="102" t="s">
        <v>466</v>
      </c>
    </row>
    <row r="297" spans="1:7" x14ac:dyDescent="0.2">
      <c r="A297" s="86">
        <v>51800</v>
      </c>
      <c r="B297" s="86" t="s">
        <v>146</v>
      </c>
      <c r="C297" s="89">
        <v>11</v>
      </c>
      <c r="D297" s="73" t="str">
        <f t="shared" si="10"/>
        <v>INDEC-SA - 51800-11</v>
      </c>
      <c r="E297" s="103" t="s">
        <v>467</v>
      </c>
    </row>
    <row r="298" spans="1:7" x14ac:dyDescent="0.2">
      <c r="A298" s="86">
        <v>51800</v>
      </c>
      <c r="B298" s="86" t="s">
        <v>146</v>
      </c>
      <c r="C298" s="89">
        <v>21</v>
      </c>
      <c r="D298" s="73" t="str">
        <f t="shared" si="10"/>
        <v>INDEC-SA - 51800-21</v>
      </c>
      <c r="E298" s="102" t="s">
        <v>468</v>
      </c>
    </row>
    <row r="301" spans="1:7" x14ac:dyDescent="0.2">
      <c r="A301" s="71" t="s">
        <v>608</v>
      </c>
      <c r="B301" s="104"/>
      <c r="C301" s="105"/>
      <c r="D301" s="104"/>
      <c r="E301" s="104"/>
      <c r="F301" s="104"/>
      <c r="G301" s="104"/>
    </row>
    <row r="303" spans="1:7" x14ac:dyDescent="0.2">
      <c r="A303" s="620" t="s">
        <v>143</v>
      </c>
      <c r="B303" s="620"/>
      <c r="C303" s="620"/>
      <c r="D303" s="619" t="s">
        <v>448</v>
      </c>
      <c r="E303" s="619" t="s">
        <v>144</v>
      </c>
    </row>
    <row r="304" spans="1:7" x14ac:dyDescent="0.2">
      <c r="A304" s="620" t="s">
        <v>145</v>
      </c>
      <c r="B304" s="620"/>
      <c r="C304" s="620"/>
      <c r="D304" s="619"/>
      <c r="E304" s="619"/>
    </row>
    <row r="305" spans="1:5" x14ac:dyDescent="0.2">
      <c r="A305" s="100"/>
      <c r="B305" s="100"/>
      <c r="C305" s="100"/>
      <c r="D305" s="74"/>
      <c r="E305" s="74"/>
    </row>
    <row r="306" spans="1:5" x14ac:dyDescent="0.2">
      <c r="A306" s="73">
        <v>42120</v>
      </c>
      <c r="B306" s="75" t="s">
        <v>146</v>
      </c>
      <c r="C306" s="73">
        <v>1</v>
      </c>
      <c r="D306" s="73" t="str">
        <f>CONCATENATE("INDEC-PB - ",A306,B306,C306)</f>
        <v>INDEC-PB - 42120-1</v>
      </c>
      <c r="E306" s="106" t="s">
        <v>469</v>
      </c>
    </row>
    <row r="307" spans="1:5" x14ac:dyDescent="0.2">
      <c r="A307" s="73">
        <v>42120</v>
      </c>
      <c r="B307" s="75" t="s">
        <v>146</v>
      </c>
      <c r="C307" s="73">
        <v>2</v>
      </c>
      <c r="D307" s="73" t="str">
        <f t="shared" ref="D307:D370" si="11">CONCATENATE("INDEC-PB - ",A307,B307,C307)</f>
        <v>INDEC-PB - 42120-2</v>
      </c>
      <c r="E307" s="106" t="s">
        <v>470</v>
      </c>
    </row>
    <row r="308" spans="1:5" x14ac:dyDescent="0.2">
      <c r="A308" s="73">
        <v>37910</v>
      </c>
      <c r="B308" s="75" t="s">
        <v>146</v>
      </c>
      <c r="C308" s="73">
        <v>1</v>
      </c>
      <c r="D308" s="73" t="str">
        <f t="shared" si="11"/>
        <v>INDEC-PB - 37910-1</v>
      </c>
      <c r="E308" s="106" t="s">
        <v>471</v>
      </c>
    </row>
    <row r="309" spans="1:5" x14ac:dyDescent="0.2">
      <c r="A309" s="73">
        <v>42921</v>
      </c>
      <c r="B309" s="75" t="s">
        <v>146</v>
      </c>
      <c r="C309" s="73">
        <v>4</v>
      </c>
      <c r="D309" s="73" t="str">
        <f t="shared" si="11"/>
        <v>INDEC-PB - 42921-4</v>
      </c>
      <c r="E309" s="106" t="s">
        <v>472</v>
      </c>
    </row>
    <row r="310" spans="1:5" x14ac:dyDescent="0.2">
      <c r="A310" s="73">
        <v>44251</v>
      </c>
      <c r="B310" s="75" t="s">
        <v>146</v>
      </c>
      <c r="C310" s="73">
        <v>1</v>
      </c>
      <c r="D310" s="73" t="str">
        <f t="shared" si="11"/>
        <v>INDEC-PB - 44251-1</v>
      </c>
      <c r="E310" s="106" t="s">
        <v>473</v>
      </c>
    </row>
    <row r="311" spans="1:5" x14ac:dyDescent="0.2">
      <c r="A311" s="73">
        <v>42922</v>
      </c>
      <c r="B311" s="75" t="s">
        <v>146</v>
      </c>
      <c r="C311" s="73">
        <v>1</v>
      </c>
      <c r="D311" s="73" t="str">
        <f t="shared" si="11"/>
        <v>INDEC-PB - 42922-1</v>
      </c>
      <c r="E311" s="106" t="s">
        <v>474</v>
      </c>
    </row>
    <row r="312" spans="1:5" x14ac:dyDescent="0.2">
      <c r="A312" s="73">
        <v>33380</v>
      </c>
      <c r="B312" s="75" t="s">
        <v>146</v>
      </c>
      <c r="C312" s="73">
        <v>1</v>
      </c>
      <c r="D312" s="73" t="str">
        <f t="shared" si="11"/>
        <v>INDEC-PB - 33380-1</v>
      </c>
      <c r="E312" s="106" t="s">
        <v>475</v>
      </c>
    </row>
    <row r="313" spans="1:5" x14ac:dyDescent="0.2">
      <c r="A313" s="73">
        <v>49229</v>
      </c>
      <c r="B313" s="75" t="s">
        <v>146</v>
      </c>
      <c r="C313" s="73">
        <v>1</v>
      </c>
      <c r="D313" s="73" t="str">
        <f t="shared" si="11"/>
        <v>INDEC-PB - 49229-1</v>
      </c>
      <c r="E313" s="106" t="s">
        <v>476</v>
      </c>
    </row>
    <row r="314" spans="1:5" x14ac:dyDescent="0.2">
      <c r="A314" s="73">
        <v>46420</v>
      </c>
      <c r="B314" s="75" t="s">
        <v>146</v>
      </c>
      <c r="C314" s="73">
        <v>1</v>
      </c>
      <c r="D314" s="73" t="str">
        <f t="shared" si="11"/>
        <v>INDEC-PB - 46420-1</v>
      </c>
      <c r="E314" s="106" t="s">
        <v>477</v>
      </c>
    </row>
    <row r="315" spans="1:5" x14ac:dyDescent="0.2">
      <c r="A315" s="73">
        <v>41263</v>
      </c>
      <c r="B315" s="75" t="s">
        <v>146</v>
      </c>
      <c r="C315" s="73">
        <v>1</v>
      </c>
      <c r="D315" s="73" t="str">
        <f t="shared" si="11"/>
        <v>INDEC-PB - 41263-1</v>
      </c>
      <c r="E315" s="106" t="s">
        <v>478</v>
      </c>
    </row>
    <row r="316" spans="1:5" x14ac:dyDescent="0.2">
      <c r="A316" s="73">
        <v>41241</v>
      </c>
      <c r="B316" s="75" t="s">
        <v>146</v>
      </c>
      <c r="C316" s="73">
        <v>1</v>
      </c>
      <c r="D316" s="73" t="str">
        <f t="shared" si="11"/>
        <v>INDEC-PB - 41241-1</v>
      </c>
      <c r="E316" s="106" t="s">
        <v>479</v>
      </c>
    </row>
    <row r="317" spans="1:5" x14ac:dyDescent="0.2">
      <c r="A317" s="73">
        <v>44216</v>
      </c>
      <c r="B317" s="75" t="s">
        <v>146</v>
      </c>
      <c r="C317" s="73">
        <v>1</v>
      </c>
      <c r="D317" s="73" t="str">
        <f t="shared" si="11"/>
        <v>INDEC-PB - 44216-1</v>
      </c>
      <c r="E317" s="106" t="s">
        <v>480</v>
      </c>
    </row>
    <row r="318" spans="1:5" x14ac:dyDescent="0.2">
      <c r="A318" s="73">
        <v>15400</v>
      </c>
      <c r="B318" s="75" t="s">
        <v>146</v>
      </c>
      <c r="C318" s="73">
        <v>1</v>
      </c>
      <c r="D318" s="73" t="str">
        <f t="shared" si="11"/>
        <v>INDEC-PB - 15400-1</v>
      </c>
      <c r="E318" s="106" t="s">
        <v>481</v>
      </c>
    </row>
    <row r="319" spans="1:5" x14ac:dyDescent="0.2">
      <c r="A319" s="73">
        <v>15310</v>
      </c>
      <c r="B319" s="75" t="s">
        <v>146</v>
      </c>
      <c r="C319" s="73">
        <v>1</v>
      </c>
      <c r="D319" s="73" t="str">
        <f t="shared" si="11"/>
        <v>INDEC-PB - 15310-1</v>
      </c>
      <c r="E319" s="106" t="s">
        <v>482</v>
      </c>
    </row>
    <row r="320" spans="1:5" x14ac:dyDescent="0.2">
      <c r="A320" s="73">
        <v>37210</v>
      </c>
      <c r="B320" s="75" t="s">
        <v>146</v>
      </c>
      <c r="C320" s="73">
        <v>1</v>
      </c>
      <c r="D320" s="73" t="str">
        <f t="shared" si="11"/>
        <v>INDEC-PB - 37210-1</v>
      </c>
      <c r="E320" s="106" t="s">
        <v>483</v>
      </c>
    </row>
    <row r="321" spans="1:5" x14ac:dyDescent="0.2">
      <c r="A321" s="73">
        <v>37540</v>
      </c>
      <c r="B321" s="75" t="s">
        <v>146</v>
      </c>
      <c r="C321" s="73">
        <v>2</v>
      </c>
      <c r="D321" s="73" t="str">
        <f t="shared" si="11"/>
        <v>INDEC-PB - 37540-2</v>
      </c>
      <c r="E321" s="106" t="s">
        <v>484</v>
      </c>
    </row>
    <row r="322" spans="1:5" x14ac:dyDescent="0.2">
      <c r="A322" s="73">
        <v>49113</v>
      </c>
      <c r="B322" s="75" t="s">
        <v>146</v>
      </c>
      <c r="C322" s="73">
        <v>1</v>
      </c>
      <c r="D322" s="73" t="str">
        <f t="shared" si="11"/>
        <v>INDEC-PB - 49113-1</v>
      </c>
      <c r="E322" s="106" t="s">
        <v>485</v>
      </c>
    </row>
    <row r="323" spans="1:5" x14ac:dyDescent="0.2">
      <c r="A323" s="73">
        <v>36270</v>
      </c>
      <c r="B323" s="75" t="s">
        <v>146</v>
      </c>
      <c r="C323" s="73">
        <v>1</v>
      </c>
      <c r="D323" s="73" t="str">
        <f t="shared" si="11"/>
        <v>INDEC-PB - 36270-1</v>
      </c>
      <c r="E323" s="106" t="s">
        <v>486</v>
      </c>
    </row>
    <row r="324" spans="1:5" x14ac:dyDescent="0.2">
      <c r="A324" s="73">
        <v>46539</v>
      </c>
      <c r="B324" s="75" t="s">
        <v>146</v>
      </c>
      <c r="C324" s="73">
        <v>1</v>
      </c>
      <c r="D324" s="73" t="str">
        <f t="shared" si="11"/>
        <v>INDEC-PB - 46539-1</v>
      </c>
      <c r="E324" s="106" t="s">
        <v>487</v>
      </c>
    </row>
    <row r="325" spans="1:5" x14ac:dyDescent="0.2">
      <c r="A325" s="73">
        <v>37370</v>
      </c>
      <c r="B325" s="75" t="s">
        <v>146</v>
      </c>
      <c r="C325" s="73">
        <v>1</v>
      </c>
      <c r="D325" s="73" t="str">
        <f t="shared" si="11"/>
        <v>INDEC-PB - 37370-1</v>
      </c>
      <c r="E325" s="106" t="s">
        <v>488</v>
      </c>
    </row>
    <row r="326" spans="1:5" x14ac:dyDescent="0.2">
      <c r="A326" s="73">
        <v>35110</v>
      </c>
      <c r="B326" s="75" t="s">
        <v>146</v>
      </c>
      <c r="C326" s="73">
        <v>4</v>
      </c>
      <c r="D326" s="73" t="str">
        <f t="shared" si="11"/>
        <v>INDEC-PB - 35110-4</v>
      </c>
      <c r="E326" s="106" t="s">
        <v>489</v>
      </c>
    </row>
    <row r="327" spans="1:5" x14ac:dyDescent="0.2">
      <c r="A327" s="73">
        <v>41261</v>
      </c>
      <c r="B327" s="75" t="s">
        <v>146</v>
      </c>
      <c r="C327" s="73">
        <v>1</v>
      </c>
      <c r="D327" s="73" t="str">
        <f t="shared" si="11"/>
        <v>INDEC-PB - 41261-1</v>
      </c>
      <c r="E327" s="106" t="s">
        <v>490</v>
      </c>
    </row>
    <row r="328" spans="1:5" x14ac:dyDescent="0.2">
      <c r="A328" s="73">
        <v>36490</v>
      </c>
      <c r="B328" s="75" t="s">
        <v>146</v>
      </c>
      <c r="C328" s="73">
        <v>6</v>
      </c>
      <c r="D328" s="73" t="str">
        <f t="shared" si="11"/>
        <v>INDEC-PB - 36490-6</v>
      </c>
      <c r="E328" s="106" t="s">
        <v>491</v>
      </c>
    </row>
    <row r="329" spans="1:5" x14ac:dyDescent="0.2">
      <c r="A329" s="73">
        <v>42944</v>
      </c>
      <c r="B329" s="75" t="s">
        <v>146</v>
      </c>
      <c r="C329" s="73">
        <v>1</v>
      </c>
      <c r="D329" s="73" t="str">
        <f t="shared" si="11"/>
        <v>INDEC-PB - 42944-1</v>
      </c>
      <c r="E329" s="106" t="s">
        <v>492</v>
      </c>
    </row>
    <row r="330" spans="1:5" x14ac:dyDescent="0.2">
      <c r="A330" s="73">
        <v>42320</v>
      </c>
      <c r="B330" s="75" t="s">
        <v>146</v>
      </c>
      <c r="C330" s="73">
        <v>1</v>
      </c>
      <c r="D330" s="73" t="str">
        <f t="shared" si="11"/>
        <v>INDEC-PB - 42320-1</v>
      </c>
      <c r="E330" s="106" t="s">
        <v>493</v>
      </c>
    </row>
    <row r="331" spans="1:5" x14ac:dyDescent="0.2">
      <c r="A331" s="73">
        <v>37420</v>
      </c>
      <c r="B331" s="75" t="s">
        <v>146</v>
      </c>
      <c r="C331" s="73">
        <v>1</v>
      </c>
      <c r="D331" s="73" t="str">
        <f t="shared" si="11"/>
        <v>INDEC-PB - 37420-1</v>
      </c>
      <c r="E331" s="106" t="s">
        <v>494</v>
      </c>
    </row>
    <row r="332" spans="1:5" x14ac:dyDescent="0.2">
      <c r="A332" s="73">
        <v>49115</v>
      </c>
      <c r="B332" s="75" t="s">
        <v>146</v>
      </c>
      <c r="C332" s="73">
        <v>2</v>
      </c>
      <c r="D332" s="73" t="str">
        <f t="shared" si="11"/>
        <v>INDEC-PB - 49115-2</v>
      </c>
      <c r="E332" s="106" t="s">
        <v>495</v>
      </c>
    </row>
    <row r="333" spans="1:5" x14ac:dyDescent="0.2">
      <c r="A333" s="73">
        <v>36320</v>
      </c>
      <c r="B333" s="75" t="s">
        <v>146</v>
      </c>
      <c r="C333" s="73">
        <v>3</v>
      </c>
      <c r="D333" s="73" t="str">
        <f t="shared" si="11"/>
        <v>INDEC-PB - 36320-3</v>
      </c>
      <c r="E333" s="106" t="s">
        <v>496</v>
      </c>
    </row>
    <row r="334" spans="1:5" x14ac:dyDescent="0.2">
      <c r="A334" s="73">
        <v>36320</v>
      </c>
      <c r="B334" s="75" t="s">
        <v>146</v>
      </c>
      <c r="C334" s="73">
        <v>2</v>
      </c>
      <c r="D334" s="73" t="str">
        <f t="shared" si="11"/>
        <v>INDEC-PB - 36320-2</v>
      </c>
      <c r="E334" s="106" t="s">
        <v>497</v>
      </c>
    </row>
    <row r="335" spans="1:5" x14ac:dyDescent="0.2">
      <c r="A335" s="73">
        <v>36320</v>
      </c>
      <c r="B335" s="75" t="s">
        <v>146</v>
      </c>
      <c r="C335" s="73">
        <v>1</v>
      </c>
      <c r="D335" s="73" t="str">
        <f t="shared" si="11"/>
        <v>INDEC-PB - 36320-1</v>
      </c>
      <c r="E335" s="106" t="s">
        <v>498</v>
      </c>
    </row>
    <row r="336" spans="1:5" x14ac:dyDescent="0.2">
      <c r="A336" s="73">
        <v>46220</v>
      </c>
      <c r="B336" s="75" t="s">
        <v>146</v>
      </c>
      <c r="C336" s="73">
        <v>1</v>
      </c>
      <c r="D336" s="73" t="str">
        <f t="shared" si="11"/>
        <v>INDEC-PB - 46220-1</v>
      </c>
      <c r="E336" s="106" t="s">
        <v>499</v>
      </c>
    </row>
    <row r="337" spans="1:5" x14ac:dyDescent="0.2">
      <c r="A337" s="73">
        <v>34800</v>
      </c>
      <c r="B337" s="75" t="s">
        <v>146</v>
      </c>
      <c r="C337" s="73">
        <v>1</v>
      </c>
      <c r="D337" s="73" t="str">
        <f t="shared" si="11"/>
        <v>INDEC-PB - 34800-1</v>
      </c>
      <c r="E337" s="106" t="s">
        <v>500</v>
      </c>
    </row>
    <row r="338" spans="1:5" x14ac:dyDescent="0.2">
      <c r="A338" s="73">
        <v>37440</v>
      </c>
      <c r="B338" s="75" t="s">
        <v>146</v>
      </c>
      <c r="C338" s="73">
        <v>1</v>
      </c>
      <c r="D338" s="73" t="str">
        <f t="shared" si="11"/>
        <v>INDEC-PB - 37440-1</v>
      </c>
      <c r="E338" s="106" t="s">
        <v>501</v>
      </c>
    </row>
    <row r="339" spans="1:5" x14ac:dyDescent="0.2">
      <c r="A339" s="73">
        <v>42992</v>
      </c>
      <c r="B339" s="75" t="s">
        <v>146</v>
      </c>
      <c r="C339" s="73">
        <v>1</v>
      </c>
      <c r="D339" s="73" t="str">
        <f t="shared" si="11"/>
        <v>INDEC-PB - 42992-1</v>
      </c>
      <c r="E339" s="106" t="s">
        <v>502</v>
      </c>
    </row>
    <row r="340" spans="1:5" x14ac:dyDescent="0.2">
      <c r="A340" s="73">
        <v>42999</v>
      </c>
      <c r="B340" s="75" t="s">
        <v>146</v>
      </c>
      <c r="C340" s="73">
        <v>2</v>
      </c>
      <c r="D340" s="73" t="str">
        <f t="shared" si="11"/>
        <v>INDEC-PB - 42999-2</v>
      </c>
      <c r="E340" s="106" t="s">
        <v>503</v>
      </c>
    </row>
    <row r="341" spans="1:5" x14ac:dyDescent="0.2">
      <c r="A341" s="73">
        <v>42944</v>
      </c>
      <c r="B341" s="75" t="s">
        <v>146</v>
      </c>
      <c r="C341" s="73">
        <v>2</v>
      </c>
      <c r="D341" s="73" t="str">
        <f t="shared" si="11"/>
        <v>INDEC-PB - 42944-2</v>
      </c>
      <c r="E341" s="106" t="s">
        <v>504</v>
      </c>
    </row>
    <row r="342" spans="1:5" x14ac:dyDescent="0.2">
      <c r="A342" s="73">
        <v>43230</v>
      </c>
      <c r="B342" s="75" t="s">
        <v>146</v>
      </c>
      <c r="C342" s="73">
        <v>1</v>
      </c>
      <c r="D342" s="73" t="str">
        <f t="shared" si="11"/>
        <v>INDEC-PB - 43230-1</v>
      </c>
      <c r="E342" s="106" t="s">
        <v>505</v>
      </c>
    </row>
    <row r="343" spans="1:5" x14ac:dyDescent="0.2">
      <c r="A343" s="73">
        <v>46340</v>
      </c>
      <c r="B343" s="75" t="s">
        <v>146</v>
      </c>
      <c r="C343" s="73">
        <v>1</v>
      </c>
      <c r="D343" s="73" t="str">
        <f t="shared" si="11"/>
        <v>INDEC-PB - 46340-1</v>
      </c>
      <c r="E343" s="106" t="s">
        <v>506</v>
      </c>
    </row>
    <row r="344" spans="1:5" x14ac:dyDescent="0.2">
      <c r="A344" s="73">
        <v>36270</v>
      </c>
      <c r="B344" s="75" t="s">
        <v>146</v>
      </c>
      <c r="C344" s="73">
        <v>2</v>
      </c>
      <c r="D344" s="73" t="str">
        <f t="shared" si="11"/>
        <v>INDEC-PB - 36270-2</v>
      </c>
      <c r="E344" s="106" t="s">
        <v>507</v>
      </c>
    </row>
    <row r="345" spans="1:5" x14ac:dyDescent="0.2">
      <c r="A345" s="73">
        <v>42190</v>
      </c>
      <c r="B345" s="75" t="s">
        <v>146</v>
      </c>
      <c r="C345" s="73">
        <v>2</v>
      </c>
      <c r="D345" s="73" t="str">
        <f t="shared" si="11"/>
        <v>INDEC-PB - 42190-2</v>
      </c>
      <c r="E345" s="106" t="s">
        <v>508</v>
      </c>
    </row>
    <row r="346" spans="1:5" x14ac:dyDescent="0.2">
      <c r="A346" s="73">
        <v>36990</v>
      </c>
      <c r="B346" s="75" t="s">
        <v>146</v>
      </c>
      <c r="C346" s="73">
        <v>2</v>
      </c>
      <c r="D346" s="73" t="str">
        <f t="shared" si="11"/>
        <v>INDEC-PB - 36990-2</v>
      </c>
      <c r="E346" s="106" t="s">
        <v>509</v>
      </c>
    </row>
    <row r="347" spans="1:5" x14ac:dyDescent="0.2">
      <c r="A347" s="73">
        <v>31600</v>
      </c>
      <c r="B347" s="75" t="s">
        <v>146</v>
      </c>
      <c r="C347" s="73">
        <v>1</v>
      </c>
      <c r="D347" s="73" t="str">
        <f t="shared" si="11"/>
        <v>INDEC-PB - 31600-1</v>
      </c>
      <c r="E347" s="106" t="s">
        <v>510</v>
      </c>
    </row>
    <row r="348" spans="1:5" x14ac:dyDescent="0.2">
      <c r="A348" s="73">
        <v>32600</v>
      </c>
      <c r="B348" s="75" t="s">
        <v>146</v>
      </c>
      <c r="C348" s="73">
        <v>1</v>
      </c>
      <c r="D348" s="73" t="str">
        <f t="shared" si="11"/>
        <v>INDEC-PB - 32600-1</v>
      </c>
      <c r="E348" s="106" t="s">
        <v>511</v>
      </c>
    </row>
    <row r="349" spans="1:5" x14ac:dyDescent="0.2">
      <c r="A349" s="73">
        <v>36111</v>
      </c>
      <c r="B349" s="75" t="s">
        <v>146</v>
      </c>
      <c r="C349" s="73">
        <v>3</v>
      </c>
      <c r="D349" s="73" t="str">
        <f t="shared" si="11"/>
        <v>INDEC-PB - 36111-3</v>
      </c>
      <c r="E349" s="106" t="s">
        <v>512</v>
      </c>
    </row>
    <row r="350" spans="1:5" x14ac:dyDescent="0.2">
      <c r="A350" s="73">
        <v>36111</v>
      </c>
      <c r="B350" s="75" t="s">
        <v>146</v>
      </c>
      <c r="C350" s="73">
        <v>2</v>
      </c>
      <c r="D350" s="73" t="str">
        <f t="shared" si="11"/>
        <v>INDEC-PB - 36111-2</v>
      </c>
      <c r="E350" s="106" t="s">
        <v>513</v>
      </c>
    </row>
    <row r="351" spans="1:5" x14ac:dyDescent="0.2">
      <c r="A351" s="73">
        <v>36111</v>
      </c>
      <c r="B351" s="75" t="s">
        <v>146</v>
      </c>
      <c r="C351" s="73">
        <v>1</v>
      </c>
      <c r="D351" s="73" t="str">
        <f t="shared" si="11"/>
        <v>INDEC-PB - 36111-1</v>
      </c>
      <c r="E351" s="106" t="s">
        <v>514</v>
      </c>
    </row>
    <row r="352" spans="1:5" x14ac:dyDescent="0.2">
      <c r="A352" s="73">
        <v>42921</v>
      </c>
      <c r="B352" s="75" t="s">
        <v>146</v>
      </c>
      <c r="C352" s="73">
        <v>1</v>
      </c>
      <c r="D352" s="73" t="str">
        <f t="shared" si="11"/>
        <v>INDEC-PB - 42921-1</v>
      </c>
      <c r="E352" s="106" t="s">
        <v>515</v>
      </c>
    </row>
    <row r="353" spans="1:5" x14ac:dyDescent="0.2">
      <c r="A353" s="73">
        <v>34800</v>
      </c>
      <c r="B353" s="75" t="s">
        <v>146</v>
      </c>
      <c r="C353" s="73">
        <v>2</v>
      </c>
      <c r="D353" s="73" t="str">
        <f t="shared" si="11"/>
        <v>INDEC-PB - 34800-2</v>
      </c>
      <c r="E353" s="106" t="s">
        <v>516</v>
      </c>
    </row>
    <row r="354" spans="1:5" x14ac:dyDescent="0.2">
      <c r="A354" s="73">
        <v>49129</v>
      </c>
      <c r="B354" s="75" t="s">
        <v>146</v>
      </c>
      <c r="C354" s="73">
        <v>1</v>
      </c>
      <c r="D354" s="73" t="str">
        <f t="shared" si="11"/>
        <v>INDEC-PB - 49129-1</v>
      </c>
      <c r="E354" s="106" t="s">
        <v>517</v>
      </c>
    </row>
    <row r="355" spans="1:5" x14ac:dyDescent="0.2">
      <c r="A355" s="73">
        <v>43220</v>
      </c>
      <c r="B355" s="75" t="s">
        <v>146</v>
      </c>
      <c r="C355" s="73">
        <v>1</v>
      </c>
      <c r="D355" s="73" t="str">
        <f t="shared" si="11"/>
        <v>INDEC-PB - 43220-1</v>
      </c>
      <c r="E355" s="106" t="s">
        <v>518</v>
      </c>
    </row>
    <row r="356" spans="1:5" x14ac:dyDescent="0.2">
      <c r="A356" s="73">
        <v>35110</v>
      </c>
      <c r="B356" s="75" t="s">
        <v>146</v>
      </c>
      <c r="C356" s="73">
        <v>1</v>
      </c>
      <c r="D356" s="73" t="str">
        <f t="shared" si="11"/>
        <v>INDEC-PB - 35110-1</v>
      </c>
      <c r="E356" s="106" t="s">
        <v>519</v>
      </c>
    </row>
    <row r="357" spans="1:5" x14ac:dyDescent="0.2">
      <c r="A357" s="73">
        <v>17100</v>
      </c>
      <c r="B357" s="75" t="s">
        <v>146</v>
      </c>
      <c r="C357" s="73">
        <v>1</v>
      </c>
      <c r="D357" s="73" t="str">
        <f t="shared" si="11"/>
        <v>INDEC-PB - 17100-1</v>
      </c>
      <c r="E357" s="106" t="s">
        <v>520</v>
      </c>
    </row>
    <row r="358" spans="1:5" x14ac:dyDescent="0.2">
      <c r="A358" s="73">
        <v>49129</v>
      </c>
      <c r="B358" s="75" t="s">
        <v>146</v>
      </c>
      <c r="C358" s="73">
        <v>3</v>
      </c>
      <c r="D358" s="73" t="str">
        <f t="shared" si="11"/>
        <v>INDEC-PB - 49129-3</v>
      </c>
      <c r="E358" s="106" t="s">
        <v>521</v>
      </c>
    </row>
    <row r="359" spans="1:5" x14ac:dyDescent="0.2">
      <c r="A359" s="73">
        <v>35110</v>
      </c>
      <c r="B359" s="75" t="s">
        <v>146</v>
      </c>
      <c r="C359" s="73">
        <v>2</v>
      </c>
      <c r="D359" s="73" t="str">
        <f t="shared" si="11"/>
        <v>INDEC-PB - 35110-2</v>
      </c>
      <c r="E359" s="106" t="s">
        <v>522</v>
      </c>
    </row>
    <row r="360" spans="1:5" x14ac:dyDescent="0.2">
      <c r="A360" s="73">
        <v>37129</v>
      </c>
      <c r="B360" s="75" t="s">
        <v>146</v>
      </c>
      <c r="C360" s="73">
        <v>1</v>
      </c>
      <c r="D360" s="73" t="str">
        <f t="shared" si="11"/>
        <v>INDEC-PB - 37129-1</v>
      </c>
      <c r="E360" s="106" t="s">
        <v>523</v>
      </c>
    </row>
    <row r="361" spans="1:5" x14ac:dyDescent="0.2">
      <c r="A361" s="73">
        <v>36490</v>
      </c>
      <c r="B361" s="75" t="s">
        <v>146</v>
      </c>
      <c r="C361" s="73">
        <v>4</v>
      </c>
      <c r="D361" s="73" t="str">
        <f t="shared" si="11"/>
        <v>INDEC-PB - 36490-4</v>
      </c>
      <c r="E361" s="106" t="s">
        <v>524</v>
      </c>
    </row>
    <row r="362" spans="1:5" x14ac:dyDescent="0.2">
      <c r="A362" s="73">
        <v>33370</v>
      </c>
      <c r="B362" s="75" t="s">
        <v>146</v>
      </c>
      <c r="C362" s="73">
        <v>1</v>
      </c>
      <c r="D362" s="73" t="str">
        <f t="shared" si="11"/>
        <v>INDEC-PB - 33370-1</v>
      </c>
      <c r="E362" s="106" t="s">
        <v>525</v>
      </c>
    </row>
    <row r="363" spans="1:5" x14ac:dyDescent="0.2">
      <c r="A363" s="73">
        <v>12020</v>
      </c>
      <c r="B363" s="75" t="s">
        <v>146</v>
      </c>
      <c r="C363" s="73">
        <v>1</v>
      </c>
      <c r="D363" s="73" t="str">
        <f t="shared" si="11"/>
        <v>INDEC-PB - 12020-1</v>
      </c>
      <c r="E363" s="106" t="s">
        <v>526</v>
      </c>
    </row>
    <row r="364" spans="1:5" x14ac:dyDescent="0.2">
      <c r="A364" s="73">
        <v>33360</v>
      </c>
      <c r="B364" s="75" t="s">
        <v>146</v>
      </c>
      <c r="C364" s="73">
        <v>1</v>
      </c>
      <c r="D364" s="73" t="str">
        <f t="shared" si="11"/>
        <v>INDEC-PB - 33360-1</v>
      </c>
      <c r="E364" s="106" t="s">
        <v>527</v>
      </c>
    </row>
    <row r="365" spans="1:5" x14ac:dyDescent="0.2">
      <c r="A365" s="73">
        <v>33410</v>
      </c>
      <c r="B365" s="75" t="s">
        <v>146</v>
      </c>
      <c r="C365" s="73">
        <v>1</v>
      </c>
      <c r="D365" s="73" t="str">
        <f t="shared" si="11"/>
        <v>INDEC-PB - 33410-1</v>
      </c>
      <c r="E365" s="106" t="s">
        <v>528</v>
      </c>
    </row>
    <row r="366" spans="1:5" x14ac:dyDescent="0.2">
      <c r="A366" s="73">
        <v>42911</v>
      </c>
      <c r="B366" s="75" t="s">
        <v>146</v>
      </c>
      <c r="C366" s="73">
        <v>1</v>
      </c>
      <c r="D366" s="73" t="str">
        <f t="shared" si="11"/>
        <v>INDEC-PB - 42911-1</v>
      </c>
      <c r="E366" s="106" t="s">
        <v>529</v>
      </c>
    </row>
    <row r="367" spans="1:5" x14ac:dyDescent="0.2">
      <c r="A367" s="73">
        <v>46113</v>
      </c>
      <c r="B367" s="75" t="s">
        <v>146</v>
      </c>
      <c r="C367" s="73">
        <v>1</v>
      </c>
      <c r="D367" s="73" t="str">
        <f t="shared" si="11"/>
        <v>INDEC-PB - 46113-1</v>
      </c>
      <c r="E367" s="106" t="s">
        <v>530</v>
      </c>
    </row>
    <row r="368" spans="1:5" x14ac:dyDescent="0.2">
      <c r="A368" s="73">
        <v>42921</v>
      </c>
      <c r="B368" s="75" t="s">
        <v>146</v>
      </c>
      <c r="C368" s="73">
        <v>2</v>
      </c>
      <c r="D368" s="73" t="str">
        <f t="shared" si="11"/>
        <v>INDEC-PB - 42921-2</v>
      </c>
      <c r="E368" s="106" t="s">
        <v>531</v>
      </c>
    </row>
    <row r="369" spans="1:5" x14ac:dyDescent="0.2">
      <c r="A369" s="73">
        <v>37990</v>
      </c>
      <c r="B369" s="75" t="s">
        <v>146</v>
      </c>
      <c r="C369" s="73">
        <v>1</v>
      </c>
      <c r="D369" s="73" t="str">
        <f t="shared" si="11"/>
        <v>INDEC-PB - 37990-1</v>
      </c>
      <c r="E369" s="106" t="s">
        <v>532</v>
      </c>
    </row>
    <row r="370" spans="1:5" x14ac:dyDescent="0.2">
      <c r="A370" s="73">
        <v>41242</v>
      </c>
      <c r="B370" s="75" t="s">
        <v>146</v>
      </c>
      <c r="C370" s="73">
        <v>1</v>
      </c>
      <c r="D370" s="73" t="str">
        <f t="shared" si="11"/>
        <v>INDEC-PB - 41242-1</v>
      </c>
      <c r="E370" s="106" t="s">
        <v>533</v>
      </c>
    </row>
    <row r="371" spans="1:5" x14ac:dyDescent="0.2">
      <c r="A371" s="73">
        <v>37510</v>
      </c>
      <c r="B371" s="75" t="s">
        <v>146</v>
      </c>
      <c r="C371" s="73">
        <v>1</v>
      </c>
      <c r="D371" s="73" t="str">
        <f t="shared" ref="D371:D425" si="12">CONCATENATE("INDEC-PB - ",A371,B371,C371)</f>
        <v>INDEC-PB - 37510-1</v>
      </c>
      <c r="E371" s="106" t="s">
        <v>534</v>
      </c>
    </row>
    <row r="372" spans="1:5" x14ac:dyDescent="0.2">
      <c r="A372" s="73">
        <v>44440</v>
      </c>
      <c r="B372" s="75" t="s">
        <v>146</v>
      </c>
      <c r="C372" s="73">
        <v>1</v>
      </c>
      <c r="D372" s="73" t="str">
        <f t="shared" si="12"/>
        <v>INDEC-PB - 44440-1</v>
      </c>
      <c r="E372" s="106" t="s">
        <v>535</v>
      </c>
    </row>
    <row r="373" spans="1:5" x14ac:dyDescent="0.2">
      <c r="A373" s="73">
        <v>35110</v>
      </c>
      <c r="B373" s="75" t="s">
        <v>146</v>
      </c>
      <c r="C373" s="73">
        <v>5</v>
      </c>
      <c r="D373" s="73" t="str">
        <f t="shared" si="12"/>
        <v>INDEC-PB - 35110-5</v>
      </c>
      <c r="E373" s="106" t="s">
        <v>536</v>
      </c>
    </row>
    <row r="374" spans="1:5" x14ac:dyDescent="0.2">
      <c r="A374" s="73">
        <v>46212</v>
      </c>
      <c r="B374" s="75" t="s">
        <v>146</v>
      </c>
      <c r="C374" s="73">
        <v>1</v>
      </c>
      <c r="D374" s="73" t="str">
        <f t="shared" si="12"/>
        <v>INDEC-PB - 46212-1</v>
      </c>
      <c r="E374" s="106" t="s">
        <v>537</v>
      </c>
    </row>
    <row r="375" spans="1:5" x14ac:dyDescent="0.2">
      <c r="A375" s="73">
        <v>33340</v>
      </c>
      <c r="B375" s="75" t="s">
        <v>146</v>
      </c>
      <c r="C375" s="73">
        <v>1</v>
      </c>
      <c r="D375" s="73" t="str">
        <f t="shared" si="12"/>
        <v>INDEC-PB - 33340-1</v>
      </c>
      <c r="E375" s="106" t="s">
        <v>538</v>
      </c>
    </row>
    <row r="376" spans="1:5" x14ac:dyDescent="0.2">
      <c r="A376" s="73">
        <v>37350</v>
      </c>
      <c r="B376" s="75" t="s">
        <v>146</v>
      </c>
      <c r="C376" s="73">
        <v>1</v>
      </c>
      <c r="D376" s="73" t="str">
        <f t="shared" si="12"/>
        <v>INDEC-PB - 37350-1</v>
      </c>
      <c r="E376" s="106" t="s">
        <v>539</v>
      </c>
    </row>
    <row r="377" spans="1:5" x14ac:dyDescent="0.2">
      <c r="A377" s="73">
        <v>37320</v>
      </c>
      <c r="B377" s="75" t="s">
        <v>146</v>
      </c>
      <c r="C377" s="73">
        <v>1</v>
      </c>
      <c r="D377" s="73" t="str">
        <f t="shared" si="12"/>
        <v>INDEC-PB - 37320-1</v>
      </c>
      <c r="E377" s="106" t="s">
        <v>540</v>
      </c>
    </row>
    <row r="378" spans="1:5" x14ac:dyDescent="0.2">
      <c r="A378" s="73">
        <v>41532</v>
      </c>
      <c r="B378" s="75" t="s">
        <v>146</v>
      </c>
      <c r="C378" s="73">
        <v>11</v>
      </c>
      <c r="D378" s="73" t="str">
        <f t="shared" si="12"/>
        <v>INDEC-PB - 41532-11</v>
      </c>
      <c r="E378" s="106" t="s">
        <v>541</v>
      </c>
    </row>
    <row r="379" spans="1:5" x14ac:dyDescent="0.2">
      <c r="A379" s="73">
        <v>41532</v>
      </c>
      <c r="B379" s="75" t="s">
        <v>146</v>
      </c>
      <c r="C379" s="73">
        <v>1</v>
      </c>
      <c r="D379" s="73" t="str">
        <f t="shared" si="12"/>
        <v>INDEC-PB - 41532-1</v>
      </c>
      <c r="E379" s="106" t="s">
        <v>542</v>
      </c>
    </row>
    <row r="380" spans="1:5" x14ac:dyDescent="0.2">
      <c r="A380" s="73">
        <v>31430</v>
      </c>
      <c r="B380" s="75" t="s">
        <v>146</v>
      </c>
      <c r="C380" s="73">
        <v>1</v>
      </c>
      <c r="D380" s="73" t="str">
        <f t="shared" si="12"/>
        <v>INDEC-PB - 31430-1</v>
      </c>
      <c r="E380" s="106" t="s">
        <v>543</v>
      </c>
    </row>
    <row r="381" spans="1:5" x14ac:dyDescent="0.2">
      <c r="A381" s="73">
        <v>31100</v>
      </c>
      <c r="B381" s="75" t="s">
        <v>146</v>
      </c>
      <c r="C381" s="73">
        <v>1</v>
      </c>
      <c r="D381" s="73" t="str">
        <f t="shared" si="12"/>
        <v>INDEC-PB - 31100-1</v>
      </c>
      <c r="E381" s="106" t="s">
        <v>544</v>
      </c>
    </row>
    <row r="382" spans="1:5" x14ac:dyDescent="0.2">
      <c r="A382" s="73">
        <v>31420</v>
      </c>
      <c r="B382" s="75" t="s">
        <v>146</v>
      </c>
      <c r="C382" s="73">
        <v>1</v>
      </c>
      <c r="D382" s="73" t="str">
        <f t="shared" si="12"/>
        <v>INDEC-PB - 31420-1</v>
      </c>
      <c r="E382" s="106" t="s">
        <v>545</v>
      </c>
    </row>
    <row r="383" spans="1:5" x14ac:dyDescent="0.2">
      <c r="A383" s="73">
        <v>31420</v>
      </c>
      <c r="B383" s="75" t="s">
        <v>146</v>
      </c>
      <c r="C383" s="73">
        <v>2</v>
      </c>
      <c r="D383" s="73" t="str">
        <f t="shared" si="12"/>
        <v>INDEC-PB - 31420-2</v>
      </c>
      <c r="E383" s="106" t="s">
        <v>546</v>
      </c>
    </row>
    <row r="384" spans="1:5" x14ac:dyDescent="0.2">
      <c r="A384" s="73">
        <v>44222</v>
      </c>
      <c r="B384" s="75" t="s">
        <v>146</v>
      </c>
      <c r="C384" s="73">
        <v>1</v>
      </c>
      <c r="D384" s="73" t="str">
        <f t="shared" si="12"/>
        <v>INDEC-PB - 44222-1</v>
      </c>
      <c r="E384" s="106" t="s">
        <v>547</v>
      </c>
    </row>
    <row r="385" spans="1:5" x14ac:dyDescent="0.2">
      <c r="A385" s="73">
        <v>44427</v>
      </c>
      <c r="B385" s="75" t="s">
        <v>146</v>
      </c>
      <c r="C385" s="73">
        <v>1</v>
      </c>
      <c r="D385" s="73" t="str">
        <f t="shared" si="12"/>
        <v>INDEC-PB - 44427-1</v>
      </c>
      <c r="E385" s="106" t="s">
        <v>548</v>
      </c>
    </row>
    <row r="386" spans="1:5" x14ac:dyDescent="0.2">
      <c r="A386" s="73">
        <v>44430</v>
      </c>
      <c r="B386" s="75" t="s">
        <v>146</v>
      </c>
      <c r="C386" s="73">
        <v>1</v>
      </c>
      <c r="D386" s="73" t="str">
        <f t="shared" si="12"/>
        <v>INDEC-PB - 44430-1</v>
      </c>
      <c r="E386" s="106" t="s">
        <v>549</v>
      </c>
    </row>
    <row r="387" spans="1:5" x14ac:dyDescent="0.2">
      <c r="A387" s="73">
        <v>37930</v>
      </c>
      <c r="B387" s="75" t="s">
        <v>146</v>
      </c>
      <c r="C387" s="73">
        <v>1</v>
      </c>
      <c r="D387" s="73" t="str">
        <f t="shared" si="12"/>
        <v>INDEC-PB - 37930-1</v>
      </c>
      <c r="E387" s="106" t="s">
        <v>550</v>
      </c>
    </row>
    <row r="388" spans="1:5" x14ac:dyDescent="0.2">
      <c r="A388" s="73">
        <v>37330</v>
      </c>
      <c r="B388" s="75" t="s">
        <v>146</v>
      </c>
      <c r="C388" s="73">
        <v>1</v>
      </c>
      <c r="D388" s="73" t="str">
        <f t="shared" si="12"/>
        <v>INDEC-PB - 37330-1</v>
      </c>
      <c r="E388" s="106" t="s">
        <v>551</v>
      </c>
    </row>
    <row r="389" spans="1:5" x14ac:dyDescent="0.2">
      <c r="A389" s="73">
        <v>37540</v>
      </c>
      <c r="B389" s="75" t="s">
        <v>146</v>
      </c>
      <c r="C389" s="73">
        <v>1</v>
      </c>
      <c r="D389" s="73" t="str">
        <f t="shared" si="12"/>
        <v>INDEC-PB - 37540-1</v>
      </c>
      <c r="E389" s="106" t="s">
        <v>552</v>
      </c>
    </row>
    <row r="390" spans="1:5" x14ac:dyDescent="0.2">
      <c r="A390" s="73">
        <v>43121</v>
      </c>
      <c r="B390" s="75" t="s">
        <v>146</v>
      </c>
      <c r="C390" s="73">
        <v>1</v>
      </c>
      <c r="D390" s="73" t="str">
        <f t="shared" si="12"/>
        <v>INDEC-PB - 43121-1</v>
      </c>
      <c r="E390" s="106" t="s">
        <v>553</v>
      </c>
    </row>
    <row r="391" spans="1:5" x14ac:dyDescent="0.2">
      <c r="A391" s="73">
        <v>46112</v>
      </c>
      <c r="B391" s="75" t="s">
        <v>146</v>
      </c>
      <c r="C391" s="73">
        <v>1</v>
      </c>
      <c r="D391" s="73" t="str">
        <f t="shared" si="12"/>
        <v>INDEC-PB - 46112-1</v>
      </c>
      <c r="E391" s="106" t="s">
        <v>554</v>
      </c>
    </row>
    <row r="392" spans="1:5" x14ac:dyDescent="0.2">
      <c r="A392" s="73">
        <v>43122</v>
      </c>
      <c r="B392" s="75" t="s">
        <v>146</v>
      </c>
      <c r="C392" s="73">
        <v>1</v>
      </c>
      <c r="D392" s="73" t="str">
        <f t="shared" si="12"/>
        <v>INDEC-PB - 43122-1</v>
      </c>
      <c r="E392" s="106" t="s">
        <v>555</v>
      </c>
    </row>
    <row r="393" spans="1:5" x14ac:dyDescent="0.2">
      <c r="A393" s="73">
        <v>49911</v>
      </c>
      <c r="B393" s="75" t="s">
        <v>146</v>
      </c>
      <c r="C393" s="73">
        <v>1</v>
      </c>
      <c r="D393" s="73" t="str">
        <f t="shared" si="12"/>
        <v>INDEC-PB - 49911-1</v>
      </c>
      <c r="E393" s="106" t="s">
        <v>556</v>
      </c>
    </row>
    <row r="394" spans="1:5" x14ac:dyDescent="0.2">
      <c r="A394" s="73">
        <v>33310</v>
      </c>
      <c r="B394" s="75" t="s">
        <v>146</v>
      </c>
      <c r="C394" s="73">
        <v>1</v>
      </c>
      <c r="D394" s="73" t="str">
        <f t="shared" si="12"/>
        <v>INDEC-PB - 33310-1</v>
      </c>
      <c r="E394" s="106" t="s">
        <v>557</v>
      </c>
    </row>
    <row r="395" spans="1:5" x14ac:dyDescent="0.2">
      <c r="A395" s="73">
        <v>32129</v>
      </c>
      <c r="B395" s="75" t="s">
        <v>146</v>
      </c>
      <c r="C395" s="73">
        <v>1</v>
      </c>
      <c r="D395" s="73" t="str">
        <f t="shared" si="12"/>
        <v>INDEC-PB - 32129-1</v>
      </c>
      <c r="E395" s="106" t="s">
        <v>558</v>
      </c>
    </row>
    <row r="396" spans="1:5" x14ac:dyDescent="0.2">
      <c r="A396" s="73">
        <v>37990</v>
      </c>
      <c r="B396" s="75" t="s">
        <v>146</v>
      </c>
      <c r="C396" s="73">
        <v>2</v>
      </c>
      <c r="D396" s="73" t="str">
        <f t="shared" si="12"/>
        <v>INDEC-PB - 37990-2</v>
      </c>
      <c r="E396" s="106" t="s">
        <v>559</v>
      </c>
    </row>
    <row r="397" spans="1:5" x14ac:dyDescent="0.2">
      <c r="A397" s="73">
        <v>41251</v>
      </c>
      <c r="B397" s="75" t="s">
        <v>146</v>
      </c>
      <c r="C397" s="73">
        <v>1</v>
      </c>
      <c r="D397" s="73" t="str">
        <f t="shared" si="12"/>
        <v>INDEC-PB - 41251-1</v>
      </c>
      <c r="E397" s="106" t="s">
        <v>560</v>
      </c>
    </row>
    <row r="398" spans="1:5" x14ac:dyDescent="0.2">
      <c r="A398" s="73">
        <v>12010</v>
      </c>
      <c r="B398" s="75" t="s">
        <v>146</v>
      </c>
      <c r="C398" s="73">
        <v>1</v>
      </c>
      <c r="D398" s="73" t="str">
        <f t="shared" si="12"/>
        <v>INDEC-PB - 12010-1</v>
      </c>
      <c r="E398" s="106" t="s">
        <v>561</v>
      </c>
    </row>
    <row r="399" spans="1:5" x14ac:dyDescent="0.2">
      <c r="A399" s="73">
        <v>15320</v>
      </c>
      <c r="B399" s="75" t="s">
        <v>146</v>
      </c>
      <c r="C399" s="73">
        <v>1</v>
      </c>
      <c r="D399" s="73" t="str">
        <f t="shared" si="12"/>
        <v>INDEC-PB - 15320-1</v>
      </c>
      <c r="E399" s="106" t="s">
        <v>562</v>
      </c>
    </row>
    <row r="400" spans="1:5" x14ac:dyDescent="0.2">
      <c r="A400" s="73">
        <v>41116</v>
      </c>
      <c r="B400" s="75" t="s">
        <v>146</v>
      </c>
      <c r="C400" s="73">
        <v>1</v>
      </c>
      <c r="D400" s="73" t="str">
        <f t="shared" si="12"/>
        <v>INDEC-PB - 41116-1</v>
      </c>
      <c r="E400" s="106" t="s">
        <v>563</v>
      </c>
    </row>
    <row r="401" spans="1:5" x14ac:dyDescent="0.2">
      <c r="A401" s="73">
        <v>42999</v>
      </c>
      <c r="B401" s="75" t="s">
        <v>146</v>
      </c>
      <c r="C401" s="73">
        <v>1</v>
      </c>
      <c r="D401" s="73" t="str">
        <f t="shared" si="12"/>
        <v>INDEC-PB - 42999-1</v>
      </c>
      <c r="E401" s="106" t="s">
        <v>564</v>
      </c>
    </row>
    <row r="402" spans="1:5" x14ac:dyDescent="0.2">
      <c r="A402" s="73">
        <v>35110</v>
      </c>
      <c r="B402" s="75" t="s">
        <v>146</v>
      </c>
      <c r="C402" s="73">
        <v>3</v>
      </c>
      <c r="D402" s="73" t="str">
        <f t="shared" si="12"/>
        <v>INDEC-PB - 35110-3</v>
      </c>
      <c r="E402" s="106" t="s">
        <v>565</v>
      </c>
    </row>
    <row r="403" spans="1:5" x14ac:dyDescent="0.2">
      <c r="A403" s="73">
        <v>34740</v>
      </c>
      <c r="B403" s="75" t="s">
        <v>146</v>
      </c>
      <c r="C403" s="73">
        <v>6</v>
      </c>
      <c r="D403" s="73" t="str">
        <f t="shared" si="12"/>
        <v>INDEC-PB - 34740-6</v>
      </c>
      <c r="E403" s="106" t="s">
        <v>566</v>
      </c>
    </row>
    <row r="404" spans="1:5" x14ac:dyDescent="0.2">
      <c r="A404" s="73">
        <v>34730</v>
      </c>
      <c r="B404" s="75" t="s">
        <v>146</v>
      </c>
      <c r="C404" s="73">
        <v>1</v>
      </c>
      <c r="D404" s="73" t="str">
        <f t="shared" si="12"/>
        <v>INDEC-PB - 34730-1</v>
      </c>
      <c r="E404" s="106" t="s">
        <v>567</v>
      </c>
    </row>
    <row r="405" spans="1:5" x14ac:dyDescent="0.2">
      <c r="A405" s="73">
        <v>34720</v>
      </c>
      <c r="B405" s="75" t="s">
        <v>146</v>
      </c>
      <c r="C405" s="73">
        <v>1</v>
      </c>
      <c r="D405" s="73" t="str">
        <f t="shared" si="12"/>
        <v>INDEC-PB - 34720-1</v>
      </c>
      <c r="E405" s="106" t="s">
        <v>568</v>
      </c>
    </row>
    <row r="406" spans="1:5" x14ac:dyDescent="0.2">
      <c r="A406" s="73">
        <v>34710</v>
      </c>
      <c r="B406" s="75" t="s">
        <v>146</v>
      </c>
      <c r="C406" s="73">
        <v>1</v>
      </c>
      <c r="D406" s="73" t="str">
        <f t="shared" si="12"/>
        <v>INDEC-PB - 34710-1</v>
      </c>
      <c r="E406" s="106" t="s">
        <v>569</v>
      </c>
    </row>
    <row r="407" spans="1:5" x14ac:dyDescent="0.2">
      <c r="A407" s="73">
        <v>41530</v>
      </c>
      <c r="B407" s="75" t="s">
        <v>146</v>
      </c>
      <c r="C407" s="73">
        <v>1</v>
      </c>
      <c r="D407" s="73" t="str">
        <f t="shared" si="12"/>
        <v>INDEC-PB - 41530-1</v>
      </c>
      <c r="E407" s="106" t="s">
        <v>570</v>
      </c>
    </row>
    <row r="408" spans="1:5" x14ac:dyDescent="0.2">
      <c r="A408" s="73">
        <v>41510</v>
      </c>
      <c r="B408" s="75" t="s">
        <v>146</v>
      </c>
      <c r="C408" s="73">
        <v>1</v>
      </c>
      <c r="D408" s="73" t="str">
        <f t="shared" si="12"/>
        <v>INDEC-PB - 41510-1</v>
      </c>
      <c r="E408" s="106" t="s">
        <v>571</v>
      </c>
    </row>
    <row r="409" spans="1:5" x14ac:dyDescent="0.2">
      <c r="A409" s="73">
        <v>31600</v>
      </c>
      <c r="B409" s="75" t="s">
        <v>146</v>
      </c>
      <c r="C409" s="73">
        <v>2</v>
      </c>
      <c r="D409" s="73" t="str">
        <f t="shared" si="12"/>
        <v>INDEC-PB - 31600-2</v>
      </c>
      <c r="E409" s="106" t="s">
        <v>572</v>
      </c>
    </row>
    <row r="410" spans="1:5" x14ac:dyDescent="0.2">
      <c r="A410" s="73">
        <v>49129</v>
      </c>
      <c r="B410" s="75" t="s">
        <v>146</v>
      </c>
      <c r="C410" s="73">
        <v>2</v>
      </c>
      <c r="D410" s="73" t="str">
        <f t="shared" si="12"/>
        <v>INDEC-PB - 49129-2</v>
      </c>
      <c r="E410" s="106" t="s">
        <v>573</v>
      </c>
    </row>
    <row r="411" spans="1:5" x14ac:dyDescent="0.2">
      <c r="A411" s="73">
        <v>34740</v>
      </c>
      <c r="B411" s="75" t="s">
        <v>146</v>
      </c>
      <c r="C411" s="73">
        <v>1</v>
      </c>
      <c r="D411" s="73" t="str">
        <f t="shared" si="12"/>
        <v>INDEC-PB - 34740-1</v>
      </c>
      <c r="E411" s="106" t="s">
        <v>574</v>
      </c>
    </row>
    <row r="412" spans="1:5" x14ac:dyDescent="0.2">
      <c r="A412" s="73">
        <v>43310</v>
      </c>
      <c r="B412" s="75" t="s">
        <v>146</v>
      </c>
      <c r="C412" s="73">
        <v>1</v>
      </c>
      <c r="D412" s="73" t="str">
        <f t="shared" si="12"/>
        <v>INDEC-PB - 43310-1</v>
      </c>
      <c r="E412" s="106" t="s">
        <v>575</v>
      </c>
    </row>
    <row r="413" spans="1:5" x14ac:dyDescent="0.2">
      <c r="A413" s="73">
        <v>44240</v>
      </c>
      <c r="B413" s="75" t="s">
        <v>146</v>
      </c>
      <c r="C413" s="73">
        <v>1</v>
      </c>
      <c r="D413" s="73" t="str">
        <f t="shared" si="12"/>
        <v>INDEC-PB - 44240-1</v>
      </c>
      <c r="E413" s="106" t="s">
        <v>576</v>
      </c>
    </row>
    <row r="414" spans="1:5" x14ac:dyDescent="0.2">
      <c r="A414" s="73">
        <v>33500</v>
      </c>
      <c r="B414" s="75" t="s">
        <v>146</v>
      </c>
      <c r="C414" s="73">
        <v>1</v>
      </c>
      <c r="D414" s="73" t="str">
        <f t="shared" si="12"/>
        <v>INDEC-PB - 33500-1</v>
      </c>
      <c r="E414" s="106" t="s">
        <v>577</v>
      </c>
    </row>
    <row r="415" spans="1:5" x14ac:dyDescent="0.2">
      <c r="A415" s="73">
        <v>44214</v>
      </c>
      <c r="B415" s="75" t="s">
        <v>146</v>
      </c>
      <c r="C415" s="73">
        <v>1</v>
      </c>
      <c r="D415" s="73" t="str">
        <f t="shared" si="12"/>
        <v>INDEC-PB - 44214-1</v>
      </c>
      <c r="E415" s="106" t="s">
        <v>578</v>
      </c>
    </row>
    <row r="416" spans="1:5" x14ac:dyDescent="0.2">
      <c r="A416" s="73">
        <v>37350</v>
      </c>
      <c r="B416" s="75" t="s">
        <v>146</v>
      </c>
      <c r="C416" s="73">
        <v>2</v>
      </c>
      <c r="D416" s="73" t="str">
        <f t="shared" si="12"/>
        <v>INDEC-PB - 37350-2</v>
      </c>
      <c r="E416" s="106" t="s">
        <v>579</v>
      </c>
    </row>
    <row r="417" spans="1:5" x14ac:dyDescent="0.2">
      <c r="A417" s="73">
        <v>42943</v>
      </c>
      <c r="B417" s="75" t="s">
        <v>146</v>
      </c>
      <c r="C417" s="73">
        <v>1</v>
      </c>
      <c r="D417" s="73" t="str">
        <f t="shared" si="12"/>
        <v>INDEC-PB - 42943-1</v>
      </c>
      <c r="E417" s="106" t="s">
        <v>580</v>
      </c>
    </row>
    <row r="418" spans="1:5" x14ac:dyDescent="0.2">
      <c r="A418" s="73">
        <v>36990</v>
      </c>
      <c r="B418" s="75" t="s">
        <v>146</v>
      </c>
      <c r="C418" s="73">
        <v>1</v>
      </c>
      <c r="D418" s="73" t="str">
        <f t="shared" si="12"/>
        <v>INDEC-PB - 36990-1</v>
      </c>
      <c r="E418" s="106" t="s">
        <v>581</v>
      </c>
    </row>
    <row r="419" spans="1:5" x14ac:dyDescent="0.2">
      <c r="A419" s="73">
        <v>46121</v>
      </c>
      <c r="B419" s="75" t="s">
        <v>146</v>
      </c>
      <c r="C419" s="73">
        <v>1</v>
      </c>
      <c r="D419" s="73" t="str">
        <f t="shared" si="12"/>
        <v>INDEC-PB - 46121-1</v>
      </c>
      <c r="E419" s="106" t="s">
        <v>582</v>
      </c>
    </row>
    <row r="420" spans="1:5" x14ac:dyDescent="0.2">
      <c r="A420" s="73">
        <v>49115</v>
      </c>
      <c r="B420" s="75" t="s">
        <v>146</v>
      </c>
      <c r="C420" s="73">
        <v>1</v>
      </c>
      <c r="D420" s="73" t="str">
        <f t="shared" si="12"/>
        <v>INDEC-PB - 49115-1</v>
      </c>
      <c r="E420" s="106" t="s">
        <v>583</v>
      </c>
    </row>
    <row r="421" spans="1:5" x14ac:dyDescent="0.2">
      <c r="A421" s="73">
        <v>37113</v>
      </c>
      <c r="B421" s="75" t="s">
        <v>146</v>
      </c>
      <c r="C421" s="73">
        <v>1</v>
      </c>
      <c r="D421" s="73" t="str">
        <f t="shared" si="12"/>
        <v>INDEC-PB - 37113-1</v>
      </c>
      <c r="E421" s="106" t="s">
        <v>584</v>
      </c>
    </row>
    <row r="422" spans="1:5" x14ac:dyDescent="0.2">
      <c r="A422" s="73">
        <v>37199</v>
      </c>
      <c r="B422" s="75" t="s">
        <v>146</v>
      </c>
      <c r="C422" s="73">
        <v>3</v>
      </c>
      <c r="D422" s="73" t="str">
        <f t="shared" si="12"/>
        <v>INDEC-PB - 37199-3</v>
      </c>
      <c r="E422" s="106" t="s">
        <v>585</v>
      </c>
    </row>
    <row r="423" spans="1:5" x14ac:dyDescent="0.2">
      <c r="A423" s="73">
        <v>37199</v>
      </c>
      <c r="B423" s="75" t="s">
        <v>146</v>
      </c>
      <c r="C423" s="73">
        <v>1</v>
      </c>
      <c r="D423" s="73" t="str">
        <f t="shared" si="12"/>
        <v>INDEC-PB - 37199-1</v>
      </c>
      <c r="E423" s="106" t="s">
        <v>586</v>
      </c>
    </row>
    <row r="424" spans="1:5" x14ac:dyDescent="0.2">
      <c r="A424" s="73">
        <v>37199</v>
      </c>
      <c r="B424" s="75" t="s">
        <v>146</v>
      </c>
      <c r="C424" s="73">
        <v>2</v>
      </c>
      <c r="D424" s="73" t="str">
        <f t="shared" si="12"/>
        <v>INDEC-PB - 37199-2</v>
      </c>
      <c r="E424" s="106" t="s">
        <v>587</v>
      </c>
    </row>
    <row r="425" spans="1:5" x14ac:dyDescent="0.2">
      <c r="A425" s="73">
        <v>15200</v>
      </c>
      <c r="B425" s="75" t="s">
        <v>146</v>
      </c>
      <c r="C425" s="73">
        <v>1</v>
      </c>
      <c r="D425" s="73" t="str">
        <f t="shared" si="12"/>
        <v>INDEC-PB - 15200-1</v>
      </c>
      <c r="E425" s="106" t="s">
        <v>588</v>
      </c>
    </row>
    <row r="426" spans="1:5" x14ac:dyDescent="0.2">
      <c r="D426" s="107"/>
      <c r="E426" s="108"/>
    </row>
    <row r="427" spans="1:5" x14ac:dyDescent="0.2">
      <c r="D427" s="109"/>
      <c r="E427" s="108" t="s">
        <v>589</v>
      </c>
    </row>
    <row r="428" spans="1:5" x14ac:dyDescent="0.2">
      <c r="A428" s="75">
        <v>94920</v>
      </c>
      <c r="B428" s="75" t="s">
        <v>146</v>
      </c>
      <c r="C428" s="73">
        <v>1</v>
      </c>
      <c r="D428" s="73" t="str">
        <f t="shared" ref="D428:D445" si="13">CONCATENATE("INDEC-PB - ",A428,B428,C428)</f>
        <v>INDEC-PB - 94920-1</v>
      </c>
      <c r="E428" s="106" t="s">
        <v>590</v>
      </c>
    </row>
    <row r="429" spans="1:5" x14ac:dyDescent="0.2">
      <c r="A429" s="75">
        <v>91223</v>
      </c>
      <c r="B429" s="75" t="s">
        <v>146</v>
      </c>
      <c r="C429" s="73">
        <v>1</v>
      </c>
      <c r="D429" s="73" t="str">
        <f t="shared" si="13"/>
        <v>INDEC-PB - 91223-1</v>
      </c>
      <c r="E429" s="106" t="s">
        <v>591</v>
      </c>
    </row>
    <row r="430" spans="1:5" x14ac:dyDescent="0.2">
      <c r="A430" s="75">
        <v>91211</v>
      </c>
      <c r="B430" s="75" t="s">
        <v>146</v>
      </c>
      <c r="C430" s="73">
        <v>11</v>
      </c>
      <c r="D430" s="73" t="str">
        <f t="shared" si="13"/>
        <v>INDEC-PB - 91211-11</v>
      </c>
      <c r="E430" s="106" t="s">
        <v>592</v>
      </c>
    </row>
    <row r="431" spans="1:5" x14ac:dyDescent="0.2">
      <c r="A431" s="75">
        <v>91211</v>
      </c>
      <c r="B431" s="75" t="s">
        <v>146</v>
      </c>
      <c r="C431" s="73">
        <v>1</v>
      </c>
      <c r="D431" s="73" t="str">
        <f t="shared" si="13"/>
        <v>INDEC-PB - 91211-1</v>
      </c>
      <c r="E431" s="106" t="s">
        <v>593</v>
      </c>
    </row>
    <row r="432" spans="1:5" x14ac:dyDescent="0.2">
      <c r="A432" s="75">
        <v>91511</v>
      </c>
      <c r="B432" s="75" t="s">
        <v>146</v>
      </c>
      <c r="C432" s="73">
        <v>1</v>
      </c>
      <c r="D432" s="73" t="str">
        <f t="shared" si="13"/>
        <v>INDEC-PB - 91511-1</v>
      </c>
      <c r="E432" s="106" t="s">
        <v>594</v>
      </c>
    </row>
    <row r="433" spans="1:5" x14ac:dyDescent="0.2">
      <c r="A433" s="75">
        <v>91547</v>
      </c>
      <c r="B433" s="75" t="s">
        <v>146</v>
      </c>
      <c r="C433" s="73">
        <v>1</v>
      </c>
      <c r="D433" s="73" t="str">
        <f t="shared" si="13"/>
        <v>INDEC-PB - 91547-1</v>
      </c>
      <c r="E433" s="106" t="s">
        <v>595</v>
      </c>
    </row>
    <row r="434" spans="1:5" x14ac:dyDescent="0.2">
      <c r="A434" s="75">
        <v>81100</v>
      </c>
      <c r="B434" s="75" t="s">
        <v>146</v>
      </c>
      <c r="C434" s="73">
        <v>1</v>
      </c>
      <c r="D434" s="73" t="str">
        <f t="shared" si="13"/>
        <v>INDEC-PB - 81100-1</v>
      </c>
      <c r="E434" s="106" t="s">
        <v>596</v>
      </c>
    </row>
    <row r="435" spans="1:5" x14ac:dyDescent="0.2">
      <c r="A435" s="75">
        <v>91601</v>
      </c>
      <c r="B435" s="75" t="s">
        <v>146</v>
      </c>
      <c r="C435" s="73">
        <v>2</v>
      </c>
      <c r="D435" s="73" t="str">
        <f t="shared" si="13"/>
        <v>INDEC-PB - 91601-2</v>
      </c>
      <c r="E435" s="106" t="s">
        <v>597</v>
      </c>
    </row>
    <row r="436" spans="1:5" x14ac:dyDescent="0.2">
      <c r="A436" s="75">
        <v>94214</v>
      </c>
      <c r="B436" s="75" t="s">
        <v>146</v>
      </c>
      <c r="C436" s="73">
        <v>1</v>
      </c>
      <c r="D436" s="73" t="str">
        <f t="shared" si="13"/>
        <v>INDEC-PB - 94214-1</v>
      </c>
      <c r="E436" s="106" t="s">
        <v>598</v>
      </c>
    </row>
    <row r="437" spans="1:5" x14ac:dyDescent="0.2">
      <c r="A437" s="75">
        <v>94216</v>
      </c>
      <c r="B437" s="75" t="s">
        <v>146</v>
      </c>
      <c r="C437" s="73">
        <v>1</v>
      </c>
      <c r="D437" s="73" t="str">
        <f t="shared" si="13"/>
        <v>INDEC-PB - 94216-1</v>
      </c>
      <c r="E437" s="106" t="s">
        <v>599</v>
      </c>
    </row>
    <row r="438" spans="1:5" x14ac:dyDescent="0.2">
      <c r="A438" s="75">
        <v>93310</v>
      </c>
      <c r="B438" s="75" t="s">
        <v>146</v>
      </c>
      <c r="C438" s="73">
        <v>2</v>
      </c>
      <c r="D438" s="73" t="str">
        <f t="shared" si="13"/>
        <v>INDEC-PB - 93310-2</v>
      </c>
      <c r="E438" s="106" t="s">
        <v>600</v>
      </c>
    </row>
    <row r="439" spans="1:5" x14ac:dyDescent="0.2">
      <c r="A439" s="75">
        <v>82129</v>
      </c>
      <c r="B439" s="75" t="s">
        <v>146</v>
      </c>
      <c r="C439" s="73">
        <v>1</v>
      </c>
      <c r="D439" s="73" t="str">
        <f t="shared" si="13"/>
        <v>INDEC-PB - 82129-1</v>
      </c>
      <c r="E439" s="106" t="s">
        <v>601</v>
      </c>
    </row>
    <row r="440" spans="1:5" x14ac:dyDescent="0.2">
      <c r="A440" s="75">
        <v>91251</v>
      </c>
      <c r="B440" s="75" t="s">
        <v>146</v>
      </c>
      <c r="C440" s="73">
        <v>1</v>
      </c>
      <c r="D440" s="73" t="str">
        <f t="shared" si="13"/>
        <v>INDEC-PB - 91251-1</v>
      </c>
      <c r="E440" s="106" t="s">
        <v>602</v>
      </c>
    </row>
    <row r="441" spans="1:5" x14ac:dyDescent="0.2">
      <c r="A441" s="75">
        <v>93310</v>
      </c>
      <c r="B441" s="75" t="s">
        <v>146</v>
      </c>
      <c r="C441" s="73">
        <v>1</v>
      </c>
      <c r="D441" s="73" t="str">
        <f t="shared" si="13"/>
        <v>INDEC-PB - 93310-1</v>
      </c>
      <c r="E441" s="106" t="s">
        <v>603</v>
      </c>
    </row>
    <row r="442" spans="1:5" x14ac:dyDescent="0.2">
      <c r="A442" s="75">
        <v>84710</v>
      </c>
      <c r="B442" s="75" t="s">
        <v>146</v>
      </c>
      <c r="C442" s="73">
        <v>1</v>
      </c>
      <c r="D442" s="73" t="str">
        <f t="shared" si="13"/>
        <v>INDEC-PB - 84710-1</v>
      </c>
      <c r="E442" s="106" t="s">
        <v>604</v>
      </c>
    </row>
    <row r="443" spans="1:5" x14ac:dyDescent="0.2">
      <c r="A443" s="75">
        <v>84740</v>
      </c>
      <c r="B443" s="75" t="s">
        <v>146</v>
      </c>
      <c r="C443" s="73">
        <v>1</v>
      </c>
      <c r="D443" s="73" t="str">
        <f t="shared" si="13"/>
        <v>INDEC-PB - 84740-1</v>
      </c>
      <c r="E443" s="106" t="s">
        <v>605</v>
      </c>
    </row>
    <row r="444" spans="1:5" x14ac:dyDescent="0.2">
      <c r="A444" s="75">
        <v>84230</v>
      </c>
      <c r="B444" s="75" t="s">
        <v>146</v>
      </c>
      <c r="C444" s="73">
        <v>1</v>
      </c>
      <c r="D444" s="73" t="str">
        <f t="shared" si="13"/>
        <v>INDEC-PB - 84230-1</v>
      </c>
      <c r="E444" s="106" t="s">
        <v>606</v>
      </c>
    </row>
    <row r="445" spans="1:5" x14ac:dyDescent="0.2">
      <c r="A445" s="75">
        <v>85490</v>
      </c>
      <c r="B445" s="75" t="s">
        <v>146</v>
      </c>
      <c r="C445" s="73">
        <v>1</v>
      </c>
      <c r="D445" s="73" t="str">
        <f t="shared" si="13"/>
        <v>INDEC-PB - 85490-1</v>
      </c>
      <c r="E445" s="106" t="s">
        <v>607</v>
      </c>
    </row>
    <row r="448" spans="1:5" x14ac:dyDescent="0.2">
      <c r="A448" s="71" t="s">
        <v>609</v>
      </c>
      <c r="B448" s="110"/>
      <c r="C448" s="111"/>
      <c r="D448" s="106"/>
    </row>
    <row r="449" spans="1:5" x14ac:dyDescent="0.2">
      <c r="A449" s="81"/>
      <c r="B449" s="110"/>
      <c r="C449" s="111"/>
      <c r="D449" s="106"/>
    </row>
    <row r="450" spans="1:5" ht="12.75" customHeight="1" x14ac:dyDescent="0.2">
      <c r="A450" s="620" t="s">
        <v>610</v>
      </c>
      <c r="B450" s="620"/>
      <c r="C450" s="620"/>
      <c r="D450" s="619" t="s">
        <v>448</v>
      </c>
      <c r="E450" s="619" t="s">
        <v>144</v>
      </c>
    </row>
    <row r="451" spans="1:5" ht="12" customHeight="1" x14ac:dyDescent="0.2">
      <c r="A451" s="620" t="s">
        <v>611</v>
      </c>
      <c r="B451" s="620"/>
      <c r="C451" s="620"/>
      <c r="D451" s="619"/>
      <c r="E451" s="619"/>
    </row>
    <row r="452" spans="1:5" x14ac:dyDescent="0.2">
      <c r="A452" s="112"/>
      <c r="B452" s="111"/>
      <c r="C452" s="111"/>
      <c r="E452" s="113"/>
    </row>
    <row r="453" spans="1:5" x14ac:dyDescent="0.2">
      <c r="A453" s="112"/>
      <c r="B453" s="111"/>
      <c r="C453" s="111"/>
      <c r="E453" s="108" t="s">
        <v>612</v>
      </c>
    </row>
    <row r="454" spans="1:5" x14ac:dyDescent="0.2">
      <c r="A454" s="109">
        <v>2811</v>
      </c>
      <c r="B454" s="86" t="s">
        <v>146</v>
      </c>
      <c r="C454" s="73">
        <v>1</v>
      </c>
      <c r="D454" s="73" t="str">
        <f t="shared" ref="D454:D474" si="14">CONCATENATE("INDEC-PB - ",A454,B454,C454)</f>
        <v>INDEC-PB - 2811-1</v>
      </c>
      <c r="E454" s="93" t="s">
        <v>613</v>
      </c>
    </row>
    <row r="455" spans="1:5" x14ac:dyDescent="0.2">
      <c r="A455" s="109">
        <v>2710</v>
      </c>
      <c r="B455" s="86" t="s">
        <v>146</v>
      </c>
      <c r="C455" s="73">
        <v>1</v>
      </c>
      <c r="D455" s="73" t="str">
        <f t="shared" si="14"/>
        <v>INDEC-PB - 2710-1</v>
      </c>
      <c r="E455" s="93" t="s">
        <v>614</v>
      </c>
    </row>
    <row r="456" spans="1:5" x14ac:dyDescent="0.2">
      <c r="A456" s="109">
        <v>2922</v>
      </c>
      <c r="B456" s="86" t="s">
        <v>146</v>
      </c>
      <c r="C456" s="73">
        <v>1</v>
      </c>
      <c r="D456" s="73" t="str">
        <f t="shared" si="14"/>
        <v>INDEC-PB - 2922-1</v>
      </c>
      <c r="E456" s="93" t="s">
        <v>615</v>
      </c>
    </row>
    <row r="457" spans="1:5" x14ac:dyDescent="0.2">
      <c r="A457" s="109">
        <v>2691</v>
      </c>
      <c r="B457" s="86" t="s">
        <v>146</v>
      </c>
      <c r="D457" s="73" t="str">
        <f t="shared" si="14"/>
        <v>INDEC-PB - 2691-</v>
      </c>
      <c r="E457" s="93" t="s">
        <v>616</v>
      </c>
    </row>
    <row r="458" spans="1:5" x14ac:dyDescent="0.2">
      <c r="A458" s="109">
        <v>2695</v>
      </c>
      <c r="B458" s="86" t="s">
        <v>146</v>
      </c>
      <c r="D458" s="73" t="str">
        <f t="shared" si="14"/>
        <v>INDEC-PB - 2695-</v>
      </c>
      <c r="E458" s="93" t="s">
        <v>617</v>
      </c>
    </row>
    <row r="459" spans="1:5" x14ac:dyDescent="0.2">
      <c r="A459" s="109">
        <v>3410</v>
      </c>
      <c r="B459" s="86" t="s">
        <v>146</v>
      </c>
      <c r="C459" s="73">
        <v>2</v>
      </c>
      <c r="D459" s="73" t="str">
        <f t="shared" si="14"/>
        <v>INDEC-PB - 3410-2</v>
      </c>
      <c r="E459" s="93" t="s">
        <v>618</v>
      </c>
    </row>
    <row r="460" spans="1:5" x14ac:dyDescent="0.2">
      <c r="A460" s="109">
        <v>2520</v>
      </c>
      <c r="B460" s="86" t="s">
        <v>146</v>
      </c>
      <c r="C460" s="73">
        <v>1</v>
      </c>
      <c r="D460" s="73" t="str">
        <f t="shared" si="14"/>
        <v>INDEC-PB - 2520-1</v>
      </c>
      <c r="E460" s="106" t="s">
        <v>619</v>
      </c>
    </row>
    <row r="461" spans="1:5" x14ac:dyDescent="0.2">
      <c r="A461" s="109">
        <v>2413</v>
      </c>
      <c r="B461" s="86" t="s">
        <v>146</v>
      </c>
      <c r="C461" s="73">
        <v>3</v>
      </c>
      <c r="D461" s="73" t="str">
        <f t="shared" si="14"/>
        <v>INDEC-PB - 2413-3</v>
      </c>
      <c r="E461" s="106" t="s">
        <v>620</v>
      </c>
    </row>
    <row r="462" spans="1:5" x14ac:dyDescent="0.2">
      <c r="A462" s="109">
        <v>2519</v>
      </c>
      <c r="B462" s="86" t="s">
        <v>146</v>
      </c>
      <c r="C462" s="73">
        <v>1</v>
      </c>
      <c r="D462" s="73" t="str">
        <f t="shared" si="14"/>
        <v>INDEC-PB - 2519-1</v>
      </c>
      <c r="E462" s="106" t="s">
        <v>621</v>
      </c>
    </row>
    <row r="463" spans="1:5" x14ac:dyDescent="0.2">
      <c r="A463" s="109">
        <v>2520</v>
      </c>
      <c r="B463" s="86" t="s">
        <v>146</v>
      </c>
      <c r="C463" s="73">
        <v>3</v>
      </c>
      <c r="D463" s="73" t="str">
        <f t="shared" si="14"/>
        <v>INDEC-PB - 2520-3</v>
      </c>
      <c r="E463" s="106" t="s">
        <v>622</v>
      </c>
    </row>
    <row r="464" spans="1:5" x14ac:dyDescent="0.2">
      <c r="A464" s="109">
        <v>2022</v>
      </c>
      <c r="B464" s="86" t="s">
        <v>146</v>
      </c>
      <c r="C464" s="73">
        <v>1</v>
      </c>
      <c r="D464" s="73" t="str">
        <f t="shared" si="14"/>
        <v>INDEC-PB - 2022-1</v>
      </c>
      <c r="E464" s="106" t="s">
        <v>623</v>
      </c>
    </row>
    <row r="465" spans="1:5" x14ac:dyDescent="0.2">
      <c r="A465" s="109">
        <v>2511</v>
      </c>
      <c r="B465" s="86" t="s">
        <v>146</v>
      </c>
      <c r="C465" s="73">
        <v>1</v>
      </c>
      <c r="D465" s="73" t="str">
        <f t="shared" si="14"/>
        <v>INDEC-PB - 2511-1</v>
      </c>
      <c r="E465" s="106" t="s">
        <v>624</v>
      </c>
    </row>
    <row r="466" spans="1:5" x14ac:dyDescent="0.2">
      <c r="A466" s="109">
        <v>2899</v>
      </c>
      <c r="B466" s="86" t="s">
        <v>146</v>
      </c>
      <c r="D466" s="73" t="str">
        <f t="shared" si="14"/>
        <v>INDEC-PB - 2899-</v>
      </c>
      <c r="E466" s="106" t="s">
        <v>625</v>
      </c>
    </row>
    <row r="467" spans="1:5" x14ac:dyDescent="0.2">
      <c r="A467" s="109">
        <v>3110</v>
      </c>
      <c r="B467" s="86" t="s">
        <v>146</v>
      </c>
      <c r="C467" s="73">
        <v>1</v>
      </c>
      <c r="D467" s="73" t="str">
        <f t="shared" si="14"/>
        <v>INDEC-PB - 3110-1</v>
      </c>
      <c r="E467" s="106" t="s">
        <v>626</v>
      </c>
    </row>
    <row r="468" spans="1:5" x14ac:dyDescent="0.2">
      <c r="A468" s="109">
        <v>2320</v>
      </c>
      <c r="B468" s="86" t="s">
        <v>146</v>
      </c>
      <c r="C468" s="73">
        <v>1</v>
      </c>
      <c r="D468" s="73" t="str">
        <f t="shared" si="14"/>
        <v>INDEC-PB - 2320-1</v>
      </c>
      <c r="E468" s="106" t="s">
        <v>627</v>
      </c>
    </row>
    <row r="469" spans="1:5" x14ac:dyDescent="0.2">
      <c r="A469" s="109">
        <v>2924</v>
      </c>
      <c r="B469" s="86" t="s">
        <v>146</v>
      </c>
      <c r="C469" s="73">
        <v>1</v>
      </c>
      <c r="D469" s="73" t="str">
        <f t="shared" si="14"/>
        <v>INDEC-PB - 2924-1</v>
      </c>
      <c r="E469" s="106" t="s">
        <v>628</v>
      </c>
    </row>
    <row r="470" spans="1:5" x14ac:dyDescent="0.2">
      <c r="A470" s="109">
        <v>2692</v>
      </c>
      <c r="B470" s="86" t="s">
        <v>146</v>
      </c>
      <c r="C470" s="73">
        <v>1</v>
      </c>
      <c r="D470" s="73" t="str">
        <f t="shared" si="14"/>
        <v>INDEC-PB - 2692-1</v>
      </c>
      <c r="E470" s="106" t="s">
        <v>629</v>
      </c>
    </row>
    <row r="471" spans="1:5" x14ac:dyDescent="0.2">
      <c r="A471" s="109">
        <v>3410</v>
      </c>
      <c r="B471" s="86" t="s">
        <v>146</v>
      </c>
      <c r="D471" s="73" t="str">
        <f t="shared" si="14"/>
        <v>INDEC-PB - 3410-</v>
      </c>
      <c r="E471" s="106" t="s">
        <v>630</v>
      </c>
    </row>
    <row r="472" spans="1:5" x14ac:dyDescent="0.2">
      <c r="A472" s="109">
        <v>2413</v>
      </c>
      <c r="B472" s="86" t="s">
        <v>146</v>
      </c>
      <c r="C472" s="73">
        <v>1</v>
      </c>
      <c r="D472" s="73" t="str">
        <f t="shared" si="14"/>
        <v>INDEC-PB - 2413-1</v>
      </c>
      <c r="E472" s="106" t="s">
        <v>631</v>
      </c>
    </row>
    <row r="473" spans="1:5" x14ac:dyDescent="0.2">
      <c r="A473" s="109">
        <v>291</v>
      </c>
      <c r="B473" s="86" t="s">
        <v>146</v>
      </c>
      <c r="D473" s="73" t="str">
        <f t="shared" si="14"/>
        <v>INDEC-PB - 291-</v>
      </c>
      <c r="E473" s="114" t="s">
        <v>632</v>
      </c>
    </row>
    <row r="474" spans="1:5" x14ac:dyDescent="0.2">
      <c r="A474" s="109">
        <v>2610</v>
      </c>
      <c r="B474" s="86" t="s">
        <v>146</v>
      </c>
      <c r="C474" s="73">
        <v>1</v>
      </c>
      <c r="D474" s="73" t="str">
        <f t="shared" si="14"/>
        <v>INDEC-PB - 2610-1</v>
      </c>
      <c r="E474" s="93" t="s">
        <v>633</v>
      </c>
    </row>
    <row r="475" spans="1:5" x14ac:dyDescent="0.2">
      <c r="A475" s="115"/>
      <c r="B475" s="110"/>
      <c r="D475" s="111"/>
      <c r="E475" s="93"/>
    </row>
    <row r="476" spans="1:5" x14ac:dyDescent="0.2">
      <c r="A476" s="115"/>
      <c r="B476" s="110"/>
      <c r="D476" s="111"/>
      <c r="E476" s="108" t="s">
        <v>589</v>
      </c>
    </row>
    <row r="477" spans="1:5" x14ac:dyDescent="0.2">
      <c r="A477" s="116">
        <v>2710</v>
      </c>
      <c r="B477" s="86" t="s">
        <v>146</v>
      </c>
      <c r="C477" s="116">
        <v>1</v>
      </c>
      <c r="D477" s="73" t="str">
        <f t="shared" ref="D477:D482" si="15">CONCATENATE("INDEC-PB - ",A477,B477,C477)</f>
        <v>INDEC-PB - 2710-1</v>
      </c>
      <c r="E477" s="114" t="s">
        <v>634</v>
      </c>
    </row>
    <row r="478" spans="1:5" x14ac:dyDescent="0.2">
      <c r="A478" s="116">
        <v>2720</v>
      </c>
      <c r="B478" s="86" t="s">
        <v>146</v>
      </c>
      <c r="C478" s="116">
        <v>1</v>
      </c>
      <c r="D478" s="73" t="str">
        <f t="shared" si="15"/>
        <v>INDEC-PB - 2720-1</v>
      </c>
      <c r="E478" s="93" t="s">
        <v>635</v>
      </c>
    </row>
    <row r="479" spans="1:5" x14ac:dyDescent="0.2">
      <c r="A479" s="111">
        <v>2922</v>
      </c>
      <c r="B479" s="86" t="s">
        <v>146</v>
      </c>
      <c r="C479" s="111">
        <v>1</v>
      </c>
      <c r="D479" s="73" t="str">
        <f t="shared" si="15"/>
        <v>INDEC-PB - 2922-1</v>
      </c>
      <c r="E479" s="93" t="s">
        <v>636</v>
      </c>
    </row>
    <row r="480" spans="1:5" x14ac:dyDescent="0.2">
      <c r="A480" s="111">
        <v>2913</v>
      </c>
      <c r="B480" s="86" t="s">
        <v>146</v>
      </c>
      <c r="C480" s="111">
        <v>1</v>
      </c>
      <c r="D480" s="73" t="str">
        <f t="shared" si="15"/>
        <v>INDEC-PB - 2913-1</v>
      </c>
      <c r="E480" s="93" t="s">
        <v>637</v>
      </c>
    </row>
    <row r="481" spans="1:7" x14ac:dyDescent="0.2">
      <c r="A481" s="111">
        <v>2413</v>
      </c>
      <c r="B481" s="86" t="s">
        <v>146</v>
      </c>
      <c r="C481" s="111">
        <v>1</v>
      </c>
      <c r="D481" s="73" t="str">
        <f t="shared" si="15"/>
        <v>INDEC-PB - 2413-1</v>
      </c>
      <c r="E481" s="93" t="s">
        <v>638</v>
      </c>
    </row>
    <row r="482" spans="1:7" x14ac:dyDescent="0.2">
      <c r="A482" s="111">
        <v>2411</v>
      </c>
      <c r="B482" s="86" t="s">
        <v>146</v>
      </c>
      <c r="C482" s="111">
        <v>1</v>
      </c>
      <c r="D482" s="73" t="str">
        <f t="shared" si="15"/>
        <v>INDEC-PB - 2411-1</v>
      </c>
      <c r="E482" s="93" t="s">
        <v>639</v>
      </c>
    </row>
    <row r="485" spans="1:7" x14ac:dyDescent="0.2">
      <c r="A485" s="71" t="s">
        <v>675</v>
      </c>
      <c r="B485" s="117"/>
      <c r="C485" s="118"/>
      <c r="D485" s="117"/>
    </row>
    <row r="487" spans="1:7" ht="11.25" customHeight="1" x14ac:dyDescent="0.2">
      <c r="A487" s="620" t="s">
        <v>362</v>
      </c>
      <c r="B487" s="100"/>
      <c r="C487" s="100"/>
      <c r="D487" s="100"/>
      <c r="E487" s="620" t="s">
        <v>363</v>
      </c>
      <c r="F487" s="620" t="s">
        <v>364</v>
      </c>
      <c r="G487" s="620" t="s">
        <v>365</v>
      </c>
    </row>
    <row r="488" spans="1:7" x14ac:dyDescent="0.2">
      <c r="A488" s="620"/>
      <c r="B488" s="100"/>
      <c r="C488" s="100"/>
      <c r="D488" s="100"/>
      <c r="E488" s="620"/>
      <c r="F488" s="620" t="s">
        <v>366</v>
      </c>
      <c r="G488" s="620"/>
    </row>
    <row r="489" spans="1:7" x14ac:dyDescent="0.2">
      <c r="A489" s="86"/>
      <c r="B489" s="86"/>
      <c r="C489" s="89"/>
      <c r="D489" s="86"/>
      <c r="E489" s="86"/>
      <c r="F489" s="86"/>
      <c r="G489" s="86"/>
    </row>
    <row r="490" spans="1:7" x14ac:dyDescent="0.2">
      <c r="A490" s="89" t="s">
        <v>367</v>
      </c>
      <c r="B490" s="89"/>
      <c r="C490" s="89"/>
      <c r="D490" s="89" t="str">
        <f>CONCATENATE("INDEC-DCTO - Inciso ",A490)</f>
        <v>INDEC-DCTO - Inciso a)</v>
      </c>
      <c r="E490" s="86" t="s">
        <v>368</v>
      </c>
      <c r="F490" s="89" t="s">
        <v>369</v>
      </c>
      <c r="G490" s="86" t="s">
        <v>370</v>
      </c>
    </row>
    <row r="491" spans="1:7" x14ac:dyDescent="0.2">
      <c r="A491" s="89" t="s">
        <v>371</v>
      </c>
      <c r="B491" s="89"/>
      <c r="C491" s="89"/>
      <c r="D491" s="89" t="str">
        <f t="shared" ref="D491:D505" si="16">CONCATENATE("INDEC-DCTO - Inciso ",A491)</f>
        <v>INDEC-DCTO - Inciso b)</v>
      </c>
      <c r="E491" s="86" t="s">
        <v>372</v>
      </c>
      <c r="F491" s="89" t="s">
        <v>373</v>
      </c>
      <c r="G491" s="86" t="s">
        <v>374</v>
      </c>
    </row>
    <row r="492" spans="1:7" x14ac:dyDescent="0.2">
      <c r="A492" s="89" t="s">
        <v>375</v>
      </c>
      <c r="B492" s="89"/>
      <c r="C492" s="89"/>
      <c r="D492" s="89" t="str">
        <f t="shared" si="16"/>
        <v>INDEC-DCTO - Inciso d)</v>
      </c>
      <c r="E492" s="86" t="s">
        <v>376</v>
      </c>
      <c r="F492" s="89" t="s">
        <v>373</v>
      </c>
      <c r="G492" s="86" t="s">
        <v>377</v>
      </c>
    </row>
    <row r="493" spans="1:7" x14ac:dyDescent="0.2">
      <c r="A493" s="89" t="s">
        <v>378</v>
      </c>
      <c r="B493" s="89"/>
      <c r="C493" s="89"/>
      <c r="D493" s="89" t="str">
        <f t="shared" si="16"/>
        <v>INDEC-DCTO - Inciso f)</v>
      </c>
      <c r="E493" s="86" t="s">
        <v>379</v>
      </c>
      <c r="F493" s="89" t="s">
        <v>380</v>
      </c>
      <c r="G493" s="86" t="s">
        <v>381</v>
      </c>
    </row>
    <row r="494" spans="1:7" x14ac:dyDescent="0.2">
      <c r="A494" s="89" t="s">
        <v>382</v>
      </c>
      <c r="B494" s="89"/>
      <c r="C494" s="89"/>
      <c r="D494" s="89" t="str">
        <f t="shared" si="16"/>
        <v>INDEC-DCTO - Inciso g)</v>
      </c>
      <c r="E494" s="86" t="s">
        <v>383</v>
      </c>
      <c r="F494" s="89" t="s">
        <v>373</v>
      </c>
      <c r="G494" s="86" t="s">
        <v>384</v>
      </c>
    </row>
    <row r="495" spans="1:7" x14ac:dyDescent="0.2">
      <c r="A495" s="89" t="s">
        <v>385</v>
      </c>
      <c r="B495" s="89"/>
      <c r="C495" s="89"/>
      <c r="D495" s="89" t="str">
        <f t="shared" si="16"/>
        <v>INDEC-DCTO - Inciso h)</v>
      </c>
      <c r="E495" s="86" t="s">
        <v>386</v>
      </c>
      <c r="F495" s="89" t="s">
        <v>387</v>
      </c>
      <c r="G495" s="86" t="s">
        <v>388</v>
      </c>
    </row>
    <row r="496" spans="1:7" x14ac:dyDescent="0.2">
      <c r="A496" s="89" t="s">
        <v>389</v>
      </c>
      <c r="B496" s="89"/>
      <c r="C496" s="89"/>
      <c r="D496" s="89" t="str">
        <f t="shared" si="16"/>
        <v>INDEC-DCTO - Inciso p)</v>
      </c>
      <c r="E496" s="86" t="s">
        <v>390</v>
      </c>
      <c r="F496" s="89" t="s">
        <v>369</v>
      </c>
      <c r="G496" s="86" t="s">
        <v>391</v>
      </c>
    </row>
    <row r="497" spans="1:7" x14ac:dyDescent="0.2">
      <c r="A497" s="89" t="s">
        <v>392</v>
      </c>
      <c r="B497" s="89"/>
      <c r="C497" s="89"/>
      <c r="D497" s="89" t="str">
        <f t="shared" si="16"/>
        <v>INDEC-DCTO - Inciso r)</v>
      </c>
      <c r="E497" s="86" t="s">
        <v>393</v>
      </c>
      <c r="F497" s="89" t="s">
        <v>373</v>
      </c>
      <c r="G497" s="86" t="s">
        <v>394</v>
      </c>
    </row>
    <row r="498" spans="1:7" x14ac:dyDescent="0.2">
      <c r="A498" s="89" t="s">
        <v>395</v>
      </c>
      <c r="B498" s="89"/>
      <c r="C498" s="89"/>
      <c r="D498" s="89" t="str">
        <f t="shared" si="16"/>
        <v>INDEC-DCTO - Inciso s)</v>
      </c>
      <c r="E498" s="86" t="s">
        <v>396</v>
      </c>
      <c r="F498" s="89" t="s">
        <v>387</v>
      </c>
      <c r="G498" s="86" t="s">
        <v>266</v>
      </c>
    </row>
    <row r="499" spans="1:7" x14ac:dyDescent="0.2">
      <c r="A499" s="89" t="s">
        <v>397</v>
      </c>
      <c r="B499" s="89"/>
      <c r="C499" s="89"/>
      <c r="D499" s="89" t="str">
        <f t="shared" si="16"/>
        <v>INDEC-DCTO - Inciso u)</v>
      </c>
      <c r="E499" s="86" t="s">
        <v>398</v>
      </c>
      <c r="F499" s="89">
        <v>4324041</v>
      </c>
      <c r="G499" s="86" t="s">
        <v>289</v>
      </c>
    </row>
    <row r="500" spans="1:7" x14ac:dyDescent="0.2">
      <c r="A500" s="89" t="s">
        <v>399</v>
      </c>
      <c r="B500" s="89"/>
      <c r="C500" s="89"/>
      <c r="D500" s="89" t="str">
        <f t="shared" si="16"/>
        <v>INDEC-DCTO - Inciso v)</v>
      </c>
      <c r="E500" s="86" t="s">
        <v>400</v>
      </c>
      <c r="F500" s="89">
        <v>4322032</v>
      </c>
      <c r="G500" s="86" t="s">
        <v>234</v>
      </c>
    </row>
    <row r="501" spans="1:7" x14ac:dyDescent="0.2">
      <c r="A501" s="89"/>
      <c r="B501" s="89"/>
      <c r="C501" s="89"/>
      <c r="D501" s="89"/>
      <c r="E501" s="86"/>
      <c r="F501" s="89"/>
      <c r="G501" s="86"/>
    </row>
    <row r="502" spans="1:7" x14ac:dyDescent="0.2">
      <c r="A502" s="89" t="s">
        <v>401</v>
      </c>
      <c r="B502" s="89"/>
      <c r="C502" s="89"/>
      <c r="D502" s="89" t="str">
        <f t="shared" si="16"/>
        <v>INDEC-DCTO - Inciso c)</v>
      </c>
      <c r="E502" s="86" t="s">
        <v>402</v>
      </c>
      <c r="F502" s="89"/>
      <c r="G502" s="86" t="s">
        <v>676</v>
      </c>
    </row>
    <row r="503" spans="1:7" x14ac:dyDescent="0.2">
      <c r="A503" s="89" t="s">
        <v>403</v>
      </c>
      <c r="B503" s="89"/>
      <c r="C503" s="89"/>
      <c r="D503" s="89" t="str">
        <f t="shared" si="16"/>
        <v>INDEC-DCTO - Inciso m)</v>
      </c>
      <c r="E503" s="86" t="s">
        <v>404</v>
      </c>
      <c r="F503" s="89"/>
      <c r="G503" s="86" t="s">
        <v>677</v>
      </c>
    </row>
    <row r="504" spans="1:7" x14ac:dyDescent="0.2">
      <c r="A504" s="89" t="s">
        <v>405</v>
      </c>
      <c r="B504" s="89"/>
      <c r="C504" s="89"/>
      <c r="D504" s="89" t="str">
        <f t="shared" si="16"/>
        <v>INDEC-DCTO - Inciso n)</v>
      </c>
      <c r="E504" s="86" t="s">
        <v>406</v>
      </c>
      <c r="F504" s="89"/>
      <c r="G504" s="86" t="s">
        <v>678</v>
      </c>
    </row>
    <row r="505" spans="1:7" x14ac:dyDescent="0.2">
      <c r="A505" s="89" t="s">
        <v>407</v>
      </c>
      <c r="B505" s="89"/>
      <c r="C505" s="89"/>
      <c r="D505" s="89" t="str">
        <f t="shared" si="16"/>
        <v>INDEC-DCTO - Inciso q)</v>
      </c>
      <c r="E505" s="86" t="s">
        <v>408</v>
      </c>
      <c r="F505" s="89"/>
      <c r="G505" s="86" t="s">
        <v>679</v>
      </c>
    </row>
    <row r="508" spans="1:7" x14ac:dyDescent="0.2">
      <c r="A508" s="71" t="s">
        <v>680</v>
      </c>
    </row>
    <row r="511" spans="1:7" ht="11.25" customHeight="1" x14ac:dyDescent="0.2">
      <c r="A511" s="620" t="s">
        <v>362</v>
      </c>
      <c r="B511" s="100"/>
      <c r="C511" s="100"/>
      <c r="D511" s="100"/>
      <c r="E511" s="620" t="s">
        <v>363</v>
      </c>
      <c r="F511" s="620" t="s">
        <v>364</v>
      </c>
      <c r="G511" s="620" t="s">
        <v>365</v>
      </c>
    </row>
    <row r="512" spans="1:7" x14ac:dyDescent="0.2">
      <c r="A512" s="620"/>
      <c r="B512" s="100"/>
      <c r="C512" s="100"/>
      <c r="D512" s="100"/>
      <c r="E512" s="620"/>
      <c r="F512" s="620" t="s">
        <v>366</v>
      </c>
      <c r="G512" s="620"/>
    </row>
    <row r="513" spans="1:7" x14ac:dyDescent="0.2">
      <c r="A513" s="93"/>
      <c r="B513" s="93"/>
      <c r="C513" s="94"/>
      <c r="D513" s="93"/>
      <c r="E513" s="93"/>
      <c r="F513" s="93"/>
      <c r="G513" s="93"/>
    </row>
    <row r="514" spans="1:7" x14ac:dyDescent="0.2">
      <c r="A514" s="93"/>
      <c r="B514" s="93"/>
      <c r="C514" s="94"/>
      <c r="D514" s="93"/>
      <c r="E514" s="81" t="s">
        <v>612</v>
      </c>
      <c r="F514" s="93"/>
      <c r="G514" s="93"/>
    </row>
    <row r="515" spans="1:7" x14ac:dyDescent="0.2">
      <c r="A515" s="73" t="s">
        <v>669</v>
      </c>
      <c r="B515" s="94"/>
      <c r="C515" s="94"/>
      <c r="D515" s="89" t="str">
        <f t="shared" ref="D515:D519" si="17">CONCATENATE("INDEC-DCTO - Inciso ",A515)</f>
        <v>INDEC-DCTO - Inciso e)</v>
      </c>
      <c r="E515" s="93" t="s">
        <v>651</v>
      </c>
      <c r="F515" s="94" t="s">
        <v>652</v>
      </c>
      <c r="G515" s="93" t="s">
        <v>653</v>
      </c>
    </row>
    <row r="516" spans="1:7" x14ac:dyDescent="0.2">
      <c r="A516" s="73" t="s">
        <v>670</v>
      </c>
      <c r="B516" s="94"/>
      <c r="C516" s="94"/>
      <c r="D516" s="89" t="str">
        <f t="shared" si="17"/>
        <v>INDEC-DCTO - Inciso i)</v>
      </c>
      <c r="E516" s="93" t="s">
        <v>654</v>
      </c>
      <c r="F516" s="94" t="s">
        <v>655</v>
      </c>
      <c r="G516" s="93" t="s">
        <v>656</v>
      </c>
    </row>
    <row r="517" spans="1:7" x14ac:dyDescent="0.2">
      <c r="A517" s="73" t="s">
        <v>671</v>
      </c>
      <c r="B517" s="94"/>
      <c r="C517" s="94"/>
      <c r="D517" s="89" t="str">
        <f t="shared" si="17"/>
        <v>INDEC-DCTO - Inciso k)</v>
      </c>
      <c r="E517" s="93" t="s">
        <v>657</v>
      </c>
      <c r="F517" s="94" t="s">
        <v>658</v>
      </c>
      <c r="G517" s="93" t="s">
        <v>659</v>
      </c>
    </row>
    <row r="518" spans="1:7" x14ac:dyDescent="0.2">
      <c r="A518" s="73" t="s">
        <v>672</v>
      </c>
      <c r="B518" s="94"/>
      <c r="C518" s="94"/>
      <c r="D518" s="89" t="str">
        <f t="shared" si="17"/>
        <v>INDEC-DCTO - Inciso t)</v>
      </c>
      <c r="E518" s="93" t="s">
        <v>660</v>
      </c>
      <c r="F518" s="94" t="s">
        <v>661</v>
      </c>
      <c r="G518" s="93" t="s">
        <v>662</v>
      </c>
    </row>
    <row r="519" spans="1:7" x14ac:dyDescent="0.2">
      <c r="A519" s="73" t="s">
        <v>673</v>
      </c>
      <c r="B519" s="94"/>
      <c r="C519" s="94"/>
      <c r="D519" s="89" t="str">
        <f t="shared" si="17"/>
        <v>INDEC-DCTO - Inciso w)</v>
      </c>
      <c r="E519" s="93" t="s">
        <v>663</v>
      </c>
      <c r="F519" s="94" t="s">
        <v>664</v>
      </c>
      <c r="G519" s="93" t="s">
        <v>665</v>
      </c>
    </row>
    <row r="520" spans="1:7" x14ac:dyDescent="0.2">
      <c r="A520" s="73"/>
      <c r="B520" s="93"/>
      <c r="C520" s="94"/>
      <c r="D520" s="93"/>
      <c r="E520" s="93"/>
      <c r="F520" s="94"/>
      <c r="G520" s="93"/>
    </row>
    <row r="521" spans="1:7" x14ac:dyDescent="0.2">
      <c r="A521" s="73"/>
      <c r="B521" s="93"/>
      <c r="C521" s="94"/>
      <c r="D521" s="93"/>
      <c r="E521" s="81" t="s">
        <v>589</v>
      </c>
      <c r="F521" s="94"/>
      <c r="G521" s="93"/>
    </row>
    <row r="522" spans="1:7" x14ac:dyDescent="0.2">
      <c r="A522" s="73" t="s">
        <v>674</v>
      </c>
      <c r="B522" s="94"/>
      <c r="C522" s="94"/>
      <c r="D522" s="89" t="str">
        <f t="shared" ref="D522" si="18">CONCATENATE("INDEC-DCTO - Inciso ",A522)</f>
        <v>INDEC-DCTO - Inciso j)</v>
      </c>
      <c r="E522" s="93" t="s">
        <v>666</v>
      </c>
      <c r="F522" s="94" t="s">
        <v>667</v>
      </c>
      <c r="G522" s="93" t="s">
        <v>668</v>
      </c>
    </row>
    <row r="523" spans="1:7" x14ac:dyDescent="0.2">
      <c r="A523" s="94"/>
      <c r="B523" s="94"/>
      <c r="C523" s="94"/>
      <c r="D523" s="94"/>
      <c r="E523" s="93"/>
      <c r="F523" s="94"/>
      <c r="G523" s="93"/>
    </row>
    <row r="526" spans="1:7" x14ac:dyDescent="0.2">
      <c r="A526" s="82"/>
      <c r="B526" s="79"/>
      <c r="C526" s="80"/>
      <c r="D526" s="79"/>
      <c r="E526" s="79"/>
    </row>
    <row r="528" spans="1:7" x14ac:dyDescent="0.2">
      <c r="A528" s="71" t="s">
        <v>409</v>
      </c>
      <c r="B528" s="84"/>
      <c r="C528" s="85"/>
      <c r="D528" s="84"/>
    </row>
    <row r="529" spans="1:5" x14ac:dyDescent="0.2">
      <c r="A529" s="86"/>
      <c r="B529" s="86"/>
      <c r="C529" s="89"/>
      <c r="D529" s="86"/>
    </row>
    <row r="530" spans="1:5" x14ac:dyDescent="0.2">
      <c r="A530" s="620" t="s">
        <v>143</v>
      </c>
      <c r="B530" s="620"/>
      <c r="C530" s="620"/>
      <c r="D530" s="619" t="s">
        <v>448</v>
      </c>
      <c r="E530" s="619" t="s">
        <v>144</v>
      </c>
    </row>
    <row r="531" spans="1:5" x14ac:dyDescent="0.2">
      <c r="A531" s="620" t="s">
        <v>145</v>
      </c>
      <c r="B531" s="620"/>
      <c r="C531" s="620"/>
      <c r="D531" s="619"/>
      <c r="E531" s="619"/>
    </row>
    <row r="532" spans="1:5" x14ac:dyDescent="0.2">
      <c r="A532" s="101">
        <v>18000</v>
      </c>
      <c r="B532" s="101" t="s">
        <v>146</v>
      </c>
      <c r="C532" s="89">
        <v>1</v>
      </c>
      <c r="D532" s="73" t="str">
        <f>CONCATENATE("INDEC-GG ",A532,B532,C532)</f>
        <v>INDEC-GG 18000-1</v>
      </c>
      <c r="E532" s="92" t="s">
        <v>410</v>
      </c>
    </row>
    <row r="533" spans="1:5" x14ac:dyDescent="0.2">
      <c r="A533" s="101">
        <v>83107</v>
      </c>
      <c r="B533" s="101" t="s">
        <v>146</v>
      </c>
      <c r="C533" s="89">
        <v>1</v>
      </c>
      <c r="D533" s="73" t="str">
        <f>CONCATENATE("INDEC-GG ",A533,B533,C533)</f>
        <v>INDEC-GG 83107-1</v>
      </c>
      <c r="E533" s="92" t="s">
        <v>411</v>
      </c>
    </row>
    <row r="534" spans="1:5" x14ac:dyDescent="0.2">
      <c r="A534" s="101">
        <v>71240</v>
      </c>
      <c r="B534" s="101" t="s">
        <v>146</v>
      </c>
      <c r="C534" s="89">
        <v>11</v>
      </c>
      <c r="D534" s="73" t="str">
        <f t="shared" ref="D534:D553" si="19">CONCATENATE("INDEC-GG ",A534,B534,C534)</f>
        <v>INDEC-GG 71240-11</v>
      </c>
      <c r="E534" s="88" t="s">
        <v>412</v>
      </c>
    </row>
    <row r="535" spans="1:5" x14ac:dyDescent="0.2">
      <c r="A535" s="101">
        <v>71233</v>
      </c>
      <c r="B535" s="101" t="s">
        <v>146</v>
      </c>
      <c r="C535" s="89">
        <v>11</v>
      </c>
      <c r="D535" s="73" t="str">
        <f t="shared" si="19"/>
        <v>INDEC-GG 71233-11</v>
      </c>
      <c r="E535" s="88" t="s">
        <v>413</v>
      </c>
    </row>
    <row r="536" spans="1:5" x14ac:dyDescent="0.2">
      <c r="A536" s="101">
        <v>51800</v>
      </c>
      <c r="B536" s="101" t="s">
        <v>146</v>
      </c>
      <c r="C536" s="89">
        <v>11</v>
      </c>
      <c r="D536" s="73" t="str">
        <f t="shared" si="19"/>
        <v>INDEC-GG 51800-11</v>
      </c>
      <c r="E536" s="88" t="s">
        <v>414</v>
      </c>
    </row>
    <row r="537" spans="1:5" x14ac:dyDescent="0.2">
      <c r="A537" s="101">
        <v>51800</v>
      </c>
      <c r="B537" s="101" t="s">
        <v>146</v>
      </c>
      <c r="C537" s="89">
        <v>21</v>
      </c>
      <c r="D537" s="73" t="str">
        <f t="shared" si="19"/>
        <v>INDEC-GG 51800-21</v>
      </c>
      <c r="E537" s="92" t="s">
        <v>415</v>
      </c>
    </row>
    <row r="538" spans="1:5" x14ac:dyDescent="0.2">
      <c r="A538" s="101">
        <v>74110</v>
      </c>
      <c r="B538" s="101" t="s">
        <v>146</v>
      </c>
      <c r="C538" s="89">
        <v>11</v>
      </c>
      <c r="D538" s="73" t="str">
        <f t="shared" si="19"/>
        <v>INDEC-GG 74110-11</v>
      </c>
      <c r="E538" s="88" t="s">
        <v>416</v>
      </c>
    </row>
    <row r="539" spans="1:5" x14ac:dyDescent="0.2">
      <c r="A539" s="101">
        <v>51560</v>
      </c>
      <c r="B539" s="101" t="s">
        <v>146</v>
      </c>
      <c r="C539" s="89">
        <v>31</v>
      </c>
      <c r="D539" s="73" t="str">
        <f t="shared" si="19"/>
        <v>INDEC-GG 51560-31</v>
      </c>
      <c r="E539" s="92" t="s">
        <v>417</v>
      </c>
    </row>
    <row r="540" spans="1:5" x14ac:dyDescent="0.2">
      <c r="A540" s="101">
        <v>53111</v>
      </c>
      <c r="B540" s="101" t="s">
        <v>146</v>
      </c>
      <c r="C540" s="89">
        <v>1</v>
      </c>
      <c r="D540" s="73" t="str">
        <f t="shared" si="19"/>
        <v>INDEC-GG 53111-1</v>
      </c>
      <c r="E540" s="88" t="s">
        <v>418</v>
      </c>
    </row>
    <row r="541" spans="1:5" x14ac:dyDescent="0.2">
      <c r="A541" s="101">
        <v>54400</v>
      </c>
      <c r="B541" s="101" t="s">
        <v>146</v>
      </c>
      <c r="C541" s="89">
        <v>1</v>
      </c>
      <c r="D541" s="73" t="str">
        <f t="shared" si="19"/>
        <v>INDEC-GG 54400-1</v>
      </c>
      <c r="E541" s="88" t="s">
        <v>419</v>
      </c>
    </row>
    <row r="542" spans="1:5" x14ac:dyDescent="0.2">
      <c r="A542" s="101">
        <v>18000</v>
      </c>
      <c r="B542" s="101" t="s">
        <v>146</v>
      </c>
      <c r="C542" s="89">
        <v>21</v>
      </c>
      <c r="D542" s="73" t="str">
        <f t="shared" si="19"/>
        <v>INDEC-GG 18000-21</v>
      </c>
      <c r="E542" s="88" t="s">
        <v>420</v>
      </c>
    </row>
    <row r="543" spans="1:5" x14ac:dyDescent="0.2">
      <c r="A543" s="101">
        <v>18000</v>
      </c>
      <c r="B543" s="101" t="s">
        <v>146</v>
      </c>
      <c r="C543" s="89">
        <v>22</v>
      </c>
      <c r="D543" s="73" t="str">
        <f t="shared" si="19"/>
        <v>INDEC-GG 18000-22</v>
      </c>
      <c r="E543" s="88" t="s">
        <v>421</v>
      </c>
    </row>
    <row r="544" spans="1:5" x14ac:dyDescent="0.2">
      <c r="A544" s="101">
        <v>88700</v>
      </c>
      <c r="B544" s="101" t="s">
        <v>146</v>
      </c>
      <c r="C544" s="89">
        <v>2</v>
      </c>
      <c r="D544" s="73" t="str">
        <f t="shared" si="19"/>
        <v>INDEC-GG 88700-2</v>
      </c>
      <c r="E544" s="88" t="s">
        <v>422</v>
      </c>
    </row>
    <row r="545" spans="1:5" x14ac:dyDescent="0.2">
      <c r="A545" s="101">
        <v>88700</v>
      </c>
      <c r="B545" s="101" t="s">
        <v>146</v>
      </c>
      <c r="C545" s="89">
        <v>31</v>
      </c>
      <c r="D545" s="73" t="str">
        <f t="shared" si="19"/>
        <v>INDEC-GG 88700-31</v>
      </c>
      <c r="E545" s="92" t="s">
        <v>423</v>
      </c>
    </row>
    <row r="546" spans="1:5" x14ac:dyDescent="0.2">
      <c r="A546" s="101"/>
      <c r="B546" s="101"/>
      <c r="C546" s="89"/>
      <c r="D546" s="73" t="str">
        <f t="shared" ref="D546" si="20">CONCATENATE(A546,B546,C546)</f>
        <v/>
      </c>
      <c r="E546" s="92" t="s">
        <v>424</v>
      </c>
    </row>
    <row r="547" spans="1:5" x14ac:dyDescent="0.2">
      <c r="A547" s="101">
        <v>88700</v>
      </c>
      <c r="B547" s="101" t="s">
        <v>146</v>
      </c>
      <c r="C547" s="89">
        <v>1</v>
      </c>
      <c r="D547" s="73" t="str">
        <f t="shared" si="19"/>
        <v>INDEC-GG 88700-1</v>
      </c>
      <c r="E547" s="92" t="s">
        <v>425</v>
      </c>
    </row>
    <row r="548" spans="1:5" x14ac:dyDescent="0.2">
      <c r="A548" s="101">
        <v>31210</v>
      </c>
      <c r="B548" s="101" t="s">
        <v>146</v>
      </c>
      <c r="C548" s="89">
        <v>11</v>
      </c>
      <c r="D548" s="73" t="str">
        <f t="shared" si="19"/>
        <v>INDEC-GG 31210-11</v>
      </c>
      <c r="E548" s="92" t="s">
        <v>426</v>
      </c>
    </row>
    <row r="549" spans="1:5" x14ac:dyDescent="0.2">
      <c r="A549" s="101">
        <v>81295</v>
      </c>
      <c r="B549" s="101" t="s">
        <v>146</v>
      </c>
      <c r="C549" s="89">
        <v>1</v>
      </c>
      <c r="D549" s="73" t="str">
        <f t="shared" si="19"/>
        <v>INDEC-GG 81295-1</v>
      </c>
      <c r="E549" s="92" t="s">
        <v>427</v>
      </c>
    </row>
    <row r="550" spans="1:5" x14ac:dyDescent="0.2">
      <c r="A550" s="101">
        <v>81297</v>
      </c>
      <c r="B550" s="101" t="s">
        <v>146</v>
      </c>
      <c r="C550" s="89">
        <v>1</v>
      </c>
      <c r="D550" s="73" t="str">
        <f t="shared" si="19"/>
        <v>INDEC-GG 81297-1</v>
      </c>
      <c r="E550" s="88" t="s">
        <v>428</v>
      </c>
    </row>
    <row r="551" spans="1:5" x14ac:dyDescent="0.2">
      <c r="A551" s="101">
        <v>51560</v>
      </c>
      <c r="B551" s="101" t="s">
        <v>146</v>
      </c>
      <c r="C551" s="89">
        <v>21</v>
      </c>
      <c r="D551" s="73" t="str">
        <f t="shared" si="19"/>
        <v>INDEC-GG 51560-21</v>
      </c>
      <c r="E551" s="92" t="s">
        <v>429</v>
      </c>
    </row>
    <row r="552" spans="1:5" x14ac:dyDescent="0.2">
      <c r="A552" s="101">
        <v>31100</v>
      </c>
      <c r="B552" s="101" t="s">
        <v>146</v>
      </c>
      <c r="C552" s="89">
        <v>11</v>
      </c>
      <c r="D552" s="73" t="str">
        <f t="shared" si="19"/>
        <v>INDEC-GG 31100-11</v>
      </c>
      <c r="E552" s="92" t="s">
        <v>430</v>
      </c>
    </row>
    <row r="553" spans="1:5" x14ac:dyDescent="0.2">
      <c r="A553" s="101">
        <v>53211</v>
      </c>
      <c r="B553" s="101" t="s">
        <v>146</v>
      </c>
      <c r="C553" s="89">
        <v>11</v>
      </c>
      <c r="D553" s="73" t="str">
        <f t="shared" si="19"/>
        <v>INDEC-GG 53211-11</v>
      </c>
      <c r="E553" s="88" t="s">
        <v>431</v>
      </c>
    </row>
    <row r="556" spans="1:5" x14ac:dyDescent="0.2">
      <c r="A556" s="71" t="s">
        <v>827</v>
      </c>
    </row>
    <row r="557" spans="1:5" x14ac:dyDescent="0.2">
      <c r="A557" s="71" t="s">
        <v>828</v>
      </c>
    </row>
    <row r="559" spans="1:5" x14ac:dyDescent="0.2">
      <c r="A559" s="75">
        <v>1</v>
      </c>
      <c r="D559" s="73" t="str">
        <f>CONCATENATE("DNV-T I - ",A559)</f>
        <v>DNV-T I - 1</v>
      </c>
      <c r="E559" s="75" t="s">
        <v>368</v>
      </c>
    </row>
    <row r="560" spans="1:5" x14ac:dyDescent="0.2">
      <c r="A560" s="75">
        <v>2</v>
      </c>
      <c r="D560" s="73" t="str">
        <f t="shared" ref="D560:D623" si="21">CONCATENATE("DNV-T I - ",A560)</f>
        <v>DNV-T I - 2</v>
      </c>
      <c r="E560" s="75" t="s">
        <v>829</v>
      </c>
    </row>
    <row r="561" spans="1:5" x14ac:dyDescent="0.2">
      <c r="A561" s="75">
        <v>3</v>
      </c>
      <c r="D561" s="73" t="str">
        <f t="shared" si="21"/>
        <v>DNV-T I - 3</v>
      </c>
      <c r="E561" s="75" t="s">
        <v>830</v>
      </c>
    </row>
    <row r="562" spans="1:5" x14ac:dyDescent="0.2">
      <c r="A562" s="75">
        <v>4</v>
      </c>
      <c r="D562" s="73" t="str">
        <f t="shared" si="21"/>
        <v>DNV-T I - 4</v>
      </c>
      <c r="E562" s="75" t="s">
        <v>831</v>
      </c>
    </row>
    <row r="563" spans="1:5" x14ac:dyDescent="0.2">
      <c r="A563" s="75">
        <v>5</v>
      </c>
      <c r="D563" s="73" t="str">
        <f t="shared" si="21"/>
        <v>DNV-T I - 5</v>
      </c>
      <c r="E563" s="75" t="s">
        <v>832</v>
      </c>
    </row>
    <row r="564" spans="1:5" x14ac:dyDescent="0.2">
      <c r="A564" s="75">
        <v>6</v>
      </c>
      <c r="D564" s="73" t="str">
        <f t="shared" si="21"/>
        <v>DNV-T I - 6</v>
      </c>
      <c r="E564" s="75" t="s">
        <v>833</v>
      </c>
    </row>
    <row r="565" spans="1:5" x14ac:dyDescent="0.2">
      <c r="A565" s="75">
        <v>7</v>
      </c>
      <c r="D565" s="73" t="str">
        <f t="shared" si="21"/>
        <v>DNV-T I - 7</v>
      </c>
      <c r="E565" s="75" t="s">
        <v>834</v>
      </c>
    </row>
    <row r="566" spans="1:5" x14ac:dyDescent="0.2">
      <c r="A566" s="75">
        <v>8</v>
      </c>
      <c r="D566" s="73" t="str">
        <f t="shared" si="21"/>
        <v>DNV-T I - 8</v>
      </c>
      <c r="E566" s="75" t="s">
        <v>835</v>
      </c>
    </row>
    <row r="567" spans="1:5" x14ac:dyDescent="0.2">
      <c r="A567" s="75">
        <v>9</v>
      </c>
      <c r="D567" s="73" t="str">
        <f t="shared" si="21"/>
        <v>DNV-T I - 9</v>
      </c>
      <c r="E567" s="75" t="s">
        <v>836</v>
      </c>
    </row>
    <row r="568" spans="1:5" x14ac:dyDescent="0.2">
      <c r="A568" s="75">
        <v>10</v>
      </c>
      <c r="D568" s="73" t="str">
        <f t="shared" si="21"/>
        <v>DNV-T I - 10</v>
      </c>
      <c r="E568" s="75" t="s">
        <v>837</v>
      </c>
    </row>
    <row r="569" spans="1:5" x14ac:dyDescent="0.2">
      <c r="A569" s="75">
        <v>11</v>
      </c>
      <c r="D569" s="73" t="str">
        <f t="shared" si="21"/>
        <v>DNV-T I - 11</v>
      </c>
      <c r="E569" s="75" t="s">
        <v>838</v>
      </c>
    </row>
    <row r="570" spans="1:5" x14ac:dyDescent="0.2">
      <c r="A570" s="75">
        <v>12</v>
      </c>
      <c r="D570" s="73" t="str">
        <f t="shared" si="21"/>
        <v>DNV-T I - 12</v>
      </c>
      <c r="E570" s="75" t="s">
        <v>839</v>
      </c>
    </row>
    <row r="571" spans="1:5" x14ac:dyDescent="0.2">
      <c r="A571" s="75">
        <v>13</v>
      </c>
      <c r="D571" s="73" t="str">
        <f t="shared" si="21"/>
        <v>DNV-T I - 13</v>
      </c>
      <c r="E571" s="75" t="s">
        <v>840</v>
      </c>
    </row>
    <row r="572" spans="1:5" x14ac:dyDescent="0.2">
      <c r="A572" s="75">
        <v>14</v>
      </c>
      <c r="D572" s="73" t="str">
        <f t="shared" si="21"/>
        <v>DNV-T I - 14</v>
      </c>
      <c r="E572" s="75" t="s">
        <v>841</v>
      </c>
    </row>
    <row r="573" spans="1:5" x14ac:dyDescent="0.2">
      <c r="A573" s="75">
        <v>15</v>
      </c>
      <c r="D573" s="73" t="str">
        <f t="shared" si="21"/>
        <v>DNV-T I - 15</v>
      </c>
      <c r="E573" s="75" t="s">
        <v>842</v>
      </c>
    </row>
    <row r="574" spans="1:5" x14ac:dyDescent="0.2">
      <c r="A574" s="75">
        <v>16</v>
      </c>
      <c r="D574" s="73" t="str">
        <f t="shared" si="21"/>
        <v>DNV-T I - 16</v>
      </c>
      <c r="E574" s="75" t="s">
        <v>843</v>
      </c>
    </row>
    <row r="575" spans="1:5" x14ac:dyDescent="0.2">
      <c r="A575" s="75">
        <v>17</v>
      </c>
      <c r="D575" s="73" t="str">
        <f t="shared" si="21"/>
        <v>DNV-T I - 17</v>
      </c>
      <c r="E575" s="75" t="s">
        <v>844</v>
      </c>
    </row>
    <row r="576" spans="1:5" x14ac:dyDescent="0.2">
      <c r="A576" s="75">
        <v>18</v>
      </c>
      <c r="D576" s="73" t="str">
        <f t="shared" si="21"/>
        <v>DNV-T I - 18</v>
      </c>
      <c r="E576" s="75" t="s">
        <v>845</v>
      </c>
    </row>
    <row r="577" spans="1:5" x14ac:dyDescent="0.2">
      <c r="A577" s="75">
        <v>19</v>
      </c>
      <c r="D577" s="73" t="str">
        <f t="shared" si="21"/>
        <v>DNV-T I - 19</v>
      </c>
      <c r="E577" s="75" t="s">
        <v>846</v>
      </c>
    </row>
    <row r="578" spans="1:5" x14ac:dyDescent="0.2">
      <c r="A578" s="75">
        <v>20</v>
      </c>
      <c r="D578" s="73" t="str">
        <f t="shared" si="21"/>
        <v>DNV-T I - 20</v>
      </c>
      <c r="E578" s="75" t="s">
        <v>847</v>
      </c>
    </row>
    <row r="579" spans="1:5" x14ac:dyDescent="0.2">
      <c r="A579" s="75">
        <v>21</v>
      </c>
      <c r="D579" s="73" t="str">
        <f t="shared" si="21"/>
        <v>DNV-T I - 21</v>
      </c>
      <c r="E579" s="75" t="s">
        <v>848</v>
      </c>
    </row>
    <row r="580" spans="1:5" x14ac:dyDescent="0.2">
      <c r="A580" s="75">
        <v>22</v>
      </c>
      <c r="D580" s="73" t="str">
        <f t="shared" si="21"/>
        <v>DNV-T I - 22</v>
      </c>
      <c r="E580" s="75" t="s">
        <v>849</v>
      </c>
    </row>
    <row r="581" spans="1:5" x14ac:dyDescent="0.2">
      <c r="A581" s="75">
        <v>23</v>
      </c>
      <c r="D581" s="73" t="str">
        <f t="shared" si="21"/>
        <v>DNV-T I - 23</v>
      </c>
      <c r="E581" s="75" t="s">
        <v>850</v>
      </c>
    </row>
    <row r="582" spans="1:5" x14ac:dyDescent="0.2">
      <c r="A582" s="75">
        <v>24</v>
      </c>
      <c r="D582" s="73" t="str">
        <f t="shared" si="21"/>
        <v>DNV-T I - 24</v>
      </c>
      <c r="E582" s="75" t="s">
        <v>851</v>
      </c>
    </row>
    <row r="583" spans="1:5" x14ac:dyDescent="0.2">
      <c r="A583" s="75">
        <v>25</v>
      </c>
      <c r="D583" s="73" t="str">
        <f t="shared" si="21"/>
        <v>DNV-T I - 25</v>
      </c>
      <c r="E583" s="75" t="s">
        <v>852</v>
      </c>
    </row>
    <row r="584" spans="1:5" x14ac:dyDescent="0.2">
      <c r="A584" s="75">
        <v>26</v>
      </c>
      <c r="D584" s="73" t="str">
        <f t="shared" si="21"/>
        <v>DNV-T I - 26</v>
      </c>
      <c r="E584" s="75" t="s">
        <v>853</v>
      </c>
    </row>
    <row r="585" spans="1:5" x14ac:dyDescent="0.2">
      <c r="A585" s="75">
        <v>27</v>
      </c>
      <c r="D585" s="73" t="str">
        <f t="shared" si="21"/>
        <v>DNV-T I - 27</v>
      </c>
      <c r="E585" s="75" t="s">
        <v>854</v>
      </c>
    </row>
    <row r="586" spans="1:5" x14ac:dyDescent="0.2">
      <c r="A586" s="75">
        <v>28</v>
      </c>
      <c r="D586" s="73" t="str">
        <f t="shared" si="21"/>
        <v>DNV-T I - 28</v>
      </c>
      <c r="E586" s="75" t="s">
        <v>855</v>
      </c>
    </row>
    <row r="587" spans="1:5" x14ac:dyDescent="0.2">
      <c r="A587" s="75">
        <v>29</v>
      </c>
      <c r="D587" s="73" t="str">
        <f t="shared" si="21"/>
        <v>DNV-T I - 29</v>
      </c>
      <c r="E587" s="75" t="s">
        <v>856</v>
      </c>
    </row>
    <row r="588" spans="1:5" x14ac:dyDescent="0.2">
      <c r="A588" s="75">
        <v>30</v>
      </c>
      <c r="D588" s="73" t="str">
        <f t="shared" si="21"/>
        <v>DNV-T I - 30</v>
      </c>
      <c r="E588" s="75" t="s">
        <v>857</v>
      </c>
    </row>
    <row r="589" spans="1:5" x14ac:dyDescent="0.2">
      <c r="A589" s="75">
        <v>31</v>
      </c>
      <c r="D589" s="73" t="str">
        <f t="shared" si="21"/>
        <v>DNV-T I - 31</v>
      </c>
      <c r="E589" s="75" t="s">
        <v>858</v>
      </c>
    </row>
    <row r="590" spans="1:5" x14ac:dyDescent="0.2">
      <c r="A590" s="75">
        <v>32</v>
      </c>
      <c r="D590" s="73" t="str">
        <f t="shared" si="21"/>
        <v>DNV-T I - 32</v>
      </c>
      <c r="E590" s="75" t="s">
        <v>859</v>
      </c>
    </row>
    <row r="591" spans="1:5" x14ac:dyDescent="0.2">
      <c r="A591" s="75">
        <v>33</v>
      </c>
      <c r="D591" s="73" t="str">
        <f t="shared" si="21"/>
        <v>DNV-T I - 33</v>
      </c>
      <c r="E591" s="75" t="s">
        <v>860</v>
      </c>
    </row>
    <row r="592" spans="1:5" x14ac:dyDescent="0.2">
      <c r="A592" s="75">
        <v>34</v>
      </c>
      <c r="D592" s="73" t="str">
        <f t="shared" si="21"/>
        <v>DNV-T I - 34</v>
      </c>
      <c r="E592" s="75" t="s">
        <v>861</v>
      </c>
    </row>
    <row r="593" spans="1:5" x14ac:dyDescent="0.2">
      <c r="A593" s="75">
        <v>35</v>
      </c>
      <c r="D593" s="73" t="str">
        <f t="shared" si="21"/>
        <v>DNV-T I - 35</v>
      </c>
      <c r="E593" s="75" t="s">
        <v>862</v>
      </c>
    </row>
    <row r="594" spans="1:5" x14ac:dyDescent="0.2">
      <c r="A594" s="75">
        <v>36</v>
      </c>
      <c r="D594" s="73" t="str">
        <f t="shared" si="21"/>
        <v>DNV-T I - 36</v>
      </c>
      <c r="E594" s="75" t="s">
        <v>863</v>
      </c>
    </row>
    <row r="595" spans="1:5" x14ac:dyDescent="0.2">
      <c r="A595" s="75">
        <v>37</v>
      </c>
      <c r="D595" s="73" t="str">
        <f t="shared" si="21"/>
        <v>DNV-T I - 37</v>
      </c>
      <c r="E595" s="75" t="s">
        <v>864</v>
      </c>
    </row>
    <row r="596" spans="1:5" x14ac:dyDescent="0.2">
      <c r="A596" s="75">
        <v>38</v>
      </c>
      <c r="D596" s="73" t="str">
        <f t="shared" si="21"/>
        <v>DNV-T I - 38</v>
      </c>
      <c r="E596" s="75" t="s">
        <v>865</v>
      </c>
    </row>
    <row r="597" spans="1:5" x14ac:dyDescent="0.2">
      <c r="A597" s="75">
        <v>39</v>
      </c>
      <c r="D597" s="73" t="str">
        <f t="shared" si="21"/>
        <v>DNV-T I - 39</v>
      </c>
      <c r="E597" s="75" t="s">
        <v>866</v>
      </c>
    </row>
    <row r="598" spans="1:5" x14ac:dyDescent="0.2">
      <c r="A598" s="75">
        <v>40</v>
      </c>
      <c r="D598" s="73" t="str">
        <f t="shared" si="21"/>
        <v>DNV-T I - 40</v>
      </c>
      <c r="E598" s="75" t="s">
        <v>867</v>
      </c>
    </row>
    <row r="599" spans="1:5" x14ac:dyDescent="0.2">
      <c r="A599" s="75">
        <v>41</v>
      </c>
      <c r="D599" s="73" t="str">
        <f t="shared" si="21"/>
        <v>DNV-T I - 41</v>
      </c>
      <c r="E599" s="75" t="s">
        <v>868</v>
      </c>
    </row>
    <row r="600" spans="1:5" x14ac:dyDescent="0.2">
      <c r="A600" s="75">
        <v>42</v>
      </c>
      <c r="D600" s="73" t="str">
        <f t="shared" si="21"/>
        <v>DNV-T I - 42</v>
      </c>
      <c r="E600" s="75" t="s">
        <v>869</v>
      </c>
    </row>
    <row r="601" spans="1:5" x14ac:dyDescent="0.2">
      <c r="A601" s="75">
        <v>43</v>
      </c>
      <c r="D601" s="73" t="str">
        <f t="shared" si="21"/>
        <v>DNV-T I - 43</v>
      </c>
      <c r="E601" s="75" t="s">
        <v>870</v>
      </c>
    </row>
    <row r="602" spans="1:5" x14ac:dyDescent="0.2">
      <c r="A602" s="75">
        <v>44</v>
      </c>
      <c r="D602" s="73" t="str">
        <f t="shared" si="21"/>
        <v>DNV-T I - 44</v>
      </c>
      <c r="E602" s="75" t="s">
        <v>871</v>
      </c>
    </row>
    <row r="603" spans="1:5" x14ac:dyDescent="0.2">
      <c r="A603" s="75">
        <v>45</v>
      </c>
      <c r="D603" s="73" t="str">
        <f t="shared" si="21"/>
        <v>DNV-T I - 45</v>
      </c>
      <c r="E603" s="75" t="s">
        <v>872</v>
      </c>
    </row>
    <row r="604" spans="1:5" x14ac:dyDescent="0.2">
      <c r="A604" s="75">
        <v>46</v>
      </c>
      <c r="D604" s="73" t="str">
        <f t="shared" si="21"/>
        <v>DNV-T I - 46</v>
      </c>
      <c r="E604" s="75" t="s">
        <v>873</v>
      </c>
    </row>
    <row r="605" spans="1:5" x14ac:dyDescent="0.2">
      <c r="A605" s="75">
        <v>47</v>
      </c>
      <c r="D605" s="73" t="str">
        <f t="shared" si="21"/>
        <v>DNV-T I - 47</v>
      </c>
      <c r="E605" s="75" t="s">
        <v>874</v>
      </c>
    </row>
    <row r="606" spans="1:5" x14ac:dyDescent="0.2">
      <c r="A606" s="75">
        <v>48</v>
      </c>
      <c r="D606" s="73" t="str">
        <f t="shared" si="21"/>
        <v>DNV-T I - 48</v>
      </c>
      <c r="E606" s="75" t="s">
        <v>875</v>
      </c>
    </row>
    <row r="607" spans="1:5" x14ac:dyDescent="0.2">
      <c r="A607" s="75">
        <v>49</v>
      </c>
      <c r="D607" s="73" t="str">
        <f t="shared" si="21"/>
        <v>DNV-T I - 49</v>
      </c>
      <c r="E607" s="75" t="s">
        <v>876</v>
      </c>
    </row>
    <row r="608" spans="1:5" x14ac:dyDescent="0.2">
      <c r="A608" s="75">
        <v>50</v>
      </c>
      <c r="D608" s="73" t="str">
        <f t="shared" si="21"/>
        <v>DNV-T I - 50</v>
      </c>
      <c r="E608" s="75" t="s">
        <v>877</v>
      </c>
    </row>
    <row r="609" spans="1:5" x14ac:dyDescent="0.2">
      <c r="A609" s="75">
        <v>51</v>
      </c>
      <c r="D609" s="73" t="str">
        <f t="shared" si="21"/>
        <v>DNV-T I - 51</v>
      </c>
      <c r="E609" s="75" t="s">
        <v>878</v>
      </c>
    </row>
    <row r="610" spans="1:5" x14ac:dyDescent="0.2">
      <c r="A610" s="75">
        <v>52</v>
      </c>
      <c r="D610" s="73" t="str">
        <f t="shared" si="21"/>
        <v>DNV-T I - 52</v>
      </c>
      <c r="E610" s="75" t="s">
        <v>879</v>
      </c>
    </row>
    <row r="611" spans="1:5" x14ac:dyDescent="0.2">
      <c r="A611" s="75">
        <v>53</v>
      </c>
      <c r="D611" s="73" t="str">
        <f t="shared" si="21"/>
        <v>DNV-T I - 53</v>
      </c>
      <c r="E611" s="75" t="s">
        <v>880</v>
      </c>
    </row>
    <row r="612" spans="1:5" x14ac:dyDescent="0.2">
      <c r="A612" s="75">
        <v>54</v>
      </c>
      <c r="D612" s="73" t="str">
        <f t="shared" si="21"/>
        <v>DNV-T I - 54</v>
      </c>
      <c r="E612" s="75" t="s">
        <v>881</v>
      </c>
    </row>
    <row r="613" spans="1:5" x14ac:dyDescent="0.2">
      <c r="A613" s="75">
        <v>55</v>
      </c>
      <c r="D613" s="73" t="str">
        <f t="shared" si="21"/>
        <v>DNV-T I - 55</v>
      </c>
      <c r="E613" s="75" t="s">
        <v>882</v>
      </c>
    </row>
    <row r="614" spans="1:5" x14ac:dyDescent="0.2">
      <c r="A614" s="75">
        <v>56</v>
      </c>
      <c r="D614" s="73" t="str">
        <f t="shared" si="21"/>
        <v>DNV-T I - 56</v>
      </c>
      <c r="E614" s="75" t="s">
        <v>883</v>
      </c>
    </row>
    <row r="615" spans="1:5" x14ac:dyDescent="0.2">
      <c r="A615" s="75">
        <v>57</v>
      </c>
      <c r="D615" s="73" t="str">
        <f t="shared" si="21"/>
        <v>DNV-T I - 57</v>
      </c>
      <c r="E615" s="75" t="s">
        <v>884</v>
      </c>
    </row>
    <row r="616" spans="1:5" x14ac:dyDescent="0.2">
      <c r="A616" s="75">
        <v>58</v>
      </c>
      <c r="D616" s="73" t="str">
        <f t="shared" si="21"/>
        <v>DNV-T I - 58</v>
      </c>
      <c r="E616" s="75" t="s">
        <v>885</v>
      </c>
    </row>
    <row r="617" spans="1:5" x14ac:dyDescent="0.2">
      <c r="A617" s="75">
        <v>59</v>
      </c>
      <c r="D617" s="73" t="str">
        <f t="shared" si="21"/>
        <v>DNV-T I - 59</v>
      </c>
      <c r="E617" s="75" t="s">
        <v>886</v>
      </c>
    </row>
    <row r="618" spans="1:5" x14ac:dyDescent="0.2">
      <c r="A618" s="75">
        <v>60</v>
      </c>
      <c r="D618" s="73" t="str">
        <f t="shared" si="21"/>
        <v>DNV-T I - 60</v>
      </c>
      <c r="E618" s="75" t="s">
        <v>887</v>
      </c>
    </row>
    <row r="619" spans="1:5" x14ac:dyDescent="0.2">
      <c r="A619" s="75">
        <v>61</v>
      </c>
      <c r="D619" s="73" t="str">
        <f t="shared" si="21"/>
        <v>DNV-T I - 61</v>
      </c>
      <c r="E619" s="75" t="s">
        <v>888</v>
      </c>
    </row>
    <row r="620" spans="1:5" x14ac:dyDescent="0.2">
      <c r="A620" s="75">
        <v>62</v>
      </c>
      <c r="D620" s="73" t="str">
        <f t="shared" si="21"/>
        <v>DNV-T I - 62</v>
      </c>
      <c r="E620" s="75" t="s">
        <v>889</v>
      </c>
    </row>
    <row r="621" spans="1:5" x14ac:dyDescent="0.2">
      <c r="A621" s="75">
        <v>63</v>
      </c>
      <c r="D621" s="73" t="str">
        <f t="shared" si="21"/>
        <v>DNV-T I - 63</v>
      </c>
      <c r="E621" s="75" t="s">
        <v>890</v>
      </c>
    </row>
    <row r="622" spans="1:5" x14ac:dyDescent="0.2">
      <c r="A622" s="75">
        <v>64</v>
      </c>
      <c r="D622" s="73" t="str">
        <f t="shared" si="21"/>
        <v>DNV-T I - 64</v>
      </c>
      <c r="E622" s="75" t="s">
        <v>891</v>
      </c>
    </row>
    <row r="623" spans="1:5" x14ac:dyDescent="0.2">
      <c r="A623" s="75">
        <v>65</v>
      </c>
      <c r="D623" s="73" t="str">
        <f t="shared" si="21"/>
        <v>DNV-T I - 65</v>
      </c>
      <c r="E623" s="75" t="s">
        <v>892</v>
      </c>
    </row>
    <row r="624" spans="1:5" x14ac:dyDescent="0.2">
      <c r="A624" s="75">
        <v>66</v>
      </c>
      <c r="D624" s="73" t="str">
        <f t="shared" ref="D624:D679" si="22">CONCATENATE("DNV-T I - ",A624)</f>
        <v>DNV-T I - 66</v>
      </c>
      <c r="E624" s="75" t="s">
        <v>893</v>
      </c>
    </row>
    <row r="625" spans="1:5" x14ac:dyDescent="0.2">
      <c r="A625" s="75">
        <v>67</v>
      </c>
      <c r="D625" s="73" t="str">
        <f t="shared" si="22"/>
        <v>DNV-T I - 67</v>
      </c>
      <c r="E625" s="75" t="s">
        <v>894</v>
      </c>
    </row>
    <row r="626" spans="1:5" x14ac:dyDescent="0.2">
      <c r="A626" s="75">
        <v>68</v>
      </c>
      <c r="D626" s="73" t="str">
        <f t="shared" si="22"/>
        <v>DNV-T I - 68</v>
      </c>
      <c r="E626" s="75" t="s">
        <v>895</v>
      </c>
    </row>
    <row r="627" spans="1:5" x14ac:dyDescent="0.2">
      <c r="A627" s="75">
        <v>69</v>
      </c>
      <c r="D627" s="73" t="str">
        <f t="shared" si="22"/>
        <v>DNV-T I - 69</v>
      </c>
      <c r="E627" s="75" t="s">
        <v>896</v>
      </c>
    </row>
    <row r="628" spans="1:5" x14ac:dyDescent="0.2">
      <c r="A628" s="75">
        <v>70</v>
      </c>
      <c r="D628" s="73" t="str">
        <f t="shared" si="22"/>
        <v>DNV-T I - 70</v>
      </c>
      <c r="E628" s="75" t="s">
        <v>897</v>
      </c>
    </row>
    <row r="629" spans="1:5" x14ac:dyDescent="0.2">
      <c r="A629" s="75">
        <v>71</v>
      </c>
      <c r="D629" s="73" t="str">
        <f t="shared" si="22"/>
        <v>DNV-T I - 71</v>
      </c>
      <c r="E629" s="75" t="s">
        <v>898</v>
      </c>
    </row>
    <row r="630" spans="1:5" x14ac:dyDescent="0.2">
      <c r="A630" s="75">
        <v>72</v>
      </c>
      <c r="D630" s="73" t="str">
        <f t="shared" si="22"/>
        <v>DNV-T I - 72</v>
      </c>
      <c r="E630" s="75" t="s">
        <v>899</v>
      </c>
    </row>
    <row r="631" spans="1:5" x14ac:dyDescent="0.2">
      <c r="A631" s="75">
        <v>73</v>
      </c>
      <c r="D631" s="73" t="str">
        <f t="shared" si="22"/>
        <v>DNV-T I - 73</v>
      </c>
      <c r="E631" s="75" t="s">
        <v>900</v>
      </c>
    </row>
    <row r="632" spans="1:5" x14ac:dyDescent="0.2">
      <c r="A632" s="75">
        <v>74</v>
      </c>
      <c r="D632" s="73" t="str">
        <f t="shared" si="22"/>
        <v>DNV-T I - 74</v>
      </c>
      <c r="E632" s="75" t="s">
        <v>901</v>
      </c>
    </row>
    <row r="633" spans="1:5" x14ac:dyDescent="0.2">
      <c r="A633" s="75">
        <v>75</v>
      </c>
      <c r="D633" s="73" t="str">
        <f t="shared" si="22"/>
        <v>DNV-T I - 75</v>
      </c>
      <c r="E633" s="75" t="s">
        <v>902</v>
      </c>
    </row>
    <row r="634" spans="1:5" ht="11.25" customHeight="1" x14ac:dyDescent="0.2">
      <c r="A634" s="75">
        <v>76</v>
      </c>
      <c r="D634" s="73" t="str">
        <f t="shared" si="22"/>
        <v>DNV-T I - 76</v>
      </c>
      <c r="E634" s="75" t="s">
        <v>903</v>
      </c>
    </row>
    <row r="635" spans="1:5" ht="11.25" customHeight="1" x14ac:dyDescent="0.2">
      <c r="D635" s="73" t="str">
        <f t="shared" si="22"/>
        <v xml:space="preserve">DNV-T I - </v>
      </c>
    </row>
    <row r="636" spans="1:5" x14ac:dyDescent="0.2">
      <c r="A636" s="75">
        <v>77</v>
      </c>
      <c r="D636" s="73" t="str">
        <f t="shared" si="22"/>
        <v>DNV-T I - 77</v>
      </c>
      <c r="E636" s="75" t="s">
        <v>904</v>
      </c>
    </row>
    <row r="637" spans="1:5" x14ac:dyDescent="0.2">
      <c r="A637" s="75">
        <v>78</v>
      </c>
      <c r="D637" s="73" t="str">
        <f t="shared" si="22"/>
        <v>DNV-T I - 78</v>
      </c>
      <c r="E637" s="75" t="s">
        <v>905</v>
      </c>
    </row>
    <row r="638" spans="1:5" x14ac:dyDescent="0.2">
      <c r="A638" s="75">
        <v>79</v>
      </c>
      <c r="D638" s="73" t="str">
        <f t="shared" si="22"/>
        <v>DNV-T I - 79</v>
      </c>
      <c r="E638" s="75" t="s">
        <v>906</v>
      </c>
    </row>
    <row r="639" spans="1:5" x14ac:dyDescent="0.2">
      <c r="A639" s="75">
        <v>80</v>
      </c>
      <c r="D639" s="73" t="str">
        <f t="shared" si="22"/>
        <v>DNV-T I - 80</v>
      </c>
      <c r="E639" s="75" t="s">
        <v>907</v>
      </c>
    </row>
    <row r="640" spans="1:5" x14ac:dyDescent="0.2">
      <c r="A640" s="75">
        <v>81</v>
      </c>
      <c r="D640" s="73" t="str">
        <f t="shared" si="22"/>
        <v>DNV-T I - 81</v>
      </c>
      <c r="E640" s="75" t="s">
        <v>908</v>
      </c>
    </row>
    <row r="641" spans="1:5" x14ac:dyDescent="0.2">
      <c r="A641" s="75">
        <v>82</v>
      </c>
      <c r="D641" s="73" t="str">
        <f t="shared" si="22"/>
        <v>DNV-T I - 82</v>
      </c>
      <c r="E641" s="75" t="s">
        <v>909</v>
      </c>
    </row>
    <row r="642" spans="1:5" x14ac:dyDescent="0.2">
      <c r="A642" s="75">
        <v>83</v>
      </c>
      <c r="D642" s="73" t="str">
        <f t="shared" si="22"/>
        <v>DNV-T I - 83</v>
      </c>
      <c r="E642" s="75" t="s">
        <v>910</v>
      </c>
    </row>
    <row r="643" spans="1:5" ht="11.25" customHeight="1" x14ac:dyDescent="0.2">
      <c r="A643" s="75">
        <v>84</v>
      </c>
      <c r="D643" s="73" t="str">
        <f t="shared" si="22"/>
        <v>DNV-T I - 84</v>
      </c>
      <c r="E643" s="75" t="s">
        <v>911</v>
      </c>
    </row>
    <row r="644" spans="1:5" ht="11.25" customHeight="1" x14ac:dyDescent="0.2">
      <c r="D644" s="73" t="str">
        <f t="shared" si="22"/>
        <v xml:space="preserve">DNV-T I - </v>
      </c>
    </row>
    <row r="645" spans="1:5" ht="11.25" customHeight="1" x14ac:dyDescent="0.2">
      <c r="A645" s="75">
        <v>85</v>
      </c>
      <c r="D645" s="73" t="str">
        <f t="shared" si="22"/>
        <v>DNV-T I - 85</v>
      </c>
      <c r="E645" s="75" t="s">
        <v>912</v>
      </c>
    </row>
    <row r="646" spans="1:5" ht="11.25" customHeight="1" x14ac:dyDescent="0.2">
      <c r="D646" s="73" t="str">
        <f t="shared" si="22"/>
        <v xml:space="preserve">DNV-T I - </v>
      </c>
    </row>
    <row r="647" spans="1:5" x14ac:dyDescent="0.2">
      <c r="A647" s="75">
        <v>86</v>
      </c>
      <c r="D647" s="73" t="str">
        <f t="shared" si="22"/>
        <v>DNV-T I - 86</v>
      </c>
      <c r="E647" s="75" t="s">
        <v>913</v>
      </c>
    </row>
    <row r="648" spans="1:5" x14ac:dyDescent="0.2">
      <c r="A648" s="75" t="s">
        <v>914</v>
      </c>
      <c r="D648" s="73" t="str">
        <f t="shared" si="22"/>
        <v>DNV-T I - 86.1</v>
      </c>
      <c r="E648" s="75" t="s">
        <v>915</v>
      </c>
    </row>
    <row r="649" spans="1:5" x14ac:dyDescent="0.2">
      <c r="A649" s="75" t="s">
        <v>916</v>
      </c>
      <c r="D649" s="73" t="str">
        <f t="shared" si="22"/>
        <v>DNV-T I - 86.1.1</v>
      </c>
      <c r="E649" s="75" t="s">
        <v>917</v>
      </c>
    </row>
    <row r="650" spans="1:5" x14ac:dyDescent="0.2">
      <c r="A650" s="75" t="s">
        <v>918</v>
      </c>
      <c r="D650" s="73" t="str">
        <f t="shared" si="22"/>
        <v>DNV-T I - 86.1.2</v>
      </c>
      <c r="E650" s="75" t="s">
        <v>919</v>
      </c>
    </row>
    <row r="651" spans="1:5" x14ac:dyDescent="0.2">
      <c r="A651" s="75" t="s">
        <v>920</v>
      </c>
      <c r="D651" s="73" t="str">
        <f t="shared" si="22"/>
        <v>DNV-T I - 86.1.3</v>
      </c>
      <c r="E651" s="75" t="s">
        <v>921</v>
      </c>
    </row>
    <row r="652" spans="1:5" x14ac:dyDescent="0.2">
      <c r="A652" s="75" t="s">
        <v>922</v>
      </c>
      <c r="D652" s="73" t="str">
        <f t="shared" si="22"/>
        <v>DNV-T I - 86.1.4</v>
      </c>
      <c r="E652" s="75" t="s">
        <v>923</v>
      </c>
    </row>
    <row r="653" spans="1:5" x14ac:dyDescent="0.2">
      <c r="A653" s="75" t="s">
        <v>924</v>
      </c>
      <c r="D653" s="73" t="str">
        <f t="shared" si="22"/>
        <v>DNV-T I - 86.1.5</v>
      </c>
      <c r="E653" s="75" t="s">
        <v>925</v>
      </c>
    </row>
    <row r="654" spans="1:5" x14ac:dyDescent="0.2">
      <c r="A654" s="75" t="s">
        <v>926</v>
      </c>
      <c r="D654" s="73" t="str">
        <f t="shared" si="22"/>
        <v>DNV-T I - 86.2</v>
      </c>
      <c r="E654" s="75" t="s">
        <v>927</v>
      </c>
    </row>
    <row r="655" spans="1:5" x14ac:dyDescent="0.2">
      <c r="A655" s="75" t="s">
        <v>928</v>
      </c>
      <c r="D655" s="73" t="str">
        <f t="shared" si="22"/>
        <v>DNV-T I - 86.2.1</v>
      </c>
      <c r="E655" s="75" t="s">
        <v>917</v>
      </c>
    </row>
    <row r="656" spans="1:5" x14ac:dyDescent="0.2">
      <c r="A656" s="75" t="s">
        <v>929</v>
      </c>
      <c r="D656" s="73" t="str">
        <f t="shared" si="22"/>
        <v>DNV-T I - 86.2.2</v>
      </c>
      <c r="E656" s="75" t="s">
        <v>930</v>
      </c>
    </row>
    <row r="657" spans="1:5" x14ac:dyDescent="0.2">
      <c r="A657" s="75" t="s">
        <v>931</v>
      </c>
      <c r="D657" s="73" t="str">
        <f t="shared" si="22"/>
        <v>DNV-T I - 86.2.3</v>
      </c>
      <c r="E657" s="75" t="s">
        <v>919</v>
      </c>
    </row>
    <row r="658" spans="1:5" x14ac:dyDescent="0.2">
      <c r="A658" s="75" t="s">
        <v>932</v>
      </c>
      <c r="D658" s="73" t="str">
        <f t="shared" si="22"/>
        <v>DNV-T I - 86.2.4</v>
      </c>
      <c r="E658" s="75" t="s">
        <v>921</v>
      </c>
    </row>
    <row r="659" spans="1:5" x14ac:dyDescent="0.2">
      <c r="A659" s="75" t="s">
        <v>933</v>
      </c>
      <c r="D659" s="73" t="str">
        <f t="shared" si="22"/>
        <v>DNV-T I - 86.2.5</v>
      </c>
      <c r="E659" s="75" t="s">
        <v>923</v>
      </c>
    </row>
    <row r="660" spans="1:5" x14ac:dyDescent="0.2">
      <c r="A660" s="75" t="s">
        <v>934</v>
      </c>
      <c r="D660" s="73" t="str">
        <f t="shared" si="22"/>
        <v>DNV-T I - 86.2.6</v>
      </c>
      <c r="E660" s="75" t="s">
        <v>925</v>
      </c>
    </row>
    <row r="661" spans="1:5" x14ac:dyDescent="0.2">
      <c r="A661" s="75">
        <v>87</v>
      </c>
      <c r="D661" s="73" t="str">
        <f t="shared" si="22"/>
        <v>DNV-T I - 87</v>
      </c>
      <c r="E661" s="75" t="s">
        <v>935</v>
      </c>
    </row>
    <row r="662" spans="1:5" x14ac:dyDescent="0.2">
      <c r="A662" s="75">
        <v>88</v>
      </c>
      <c r="D662" s="73" t="str">
        <f t="shared" si="22"/>
        <v>DNV-T I - 88</v>
      </c>
      <c r="E662" s="75" t="s">
        <v>936</v>
      </c>
    </row>
    <row r="663" spans="1:5" x14ac:dyDescent="0.2">
      <c r="A663" s="75">
        <v>89</v>
      </c>
      <c r="D663" s="73" t="str">
        <f t="shared" si="22"/>
        <v>DNV-T I - 89</v>
      </c>
      <c r="E663" s="75" t="s">
        <v>937</v>
      </c>
    </row>
    <row r="664" spans="1:5" x14ac:dyDescent="0.2">
      <c r="A664" s="75">
        <v>90</v>
      </c>
      <c r="D664" s="73" t="str">
        <f t="shared" si="22"/>
        <v>DNV-T I - 90</v>
      </c>
      <c r="E664" s="75" t="s">
        <v>938</v>
      </c>
    </row>
    <row r="665" spans="1:5" x14ac:dyDescent="0.2">
      <c r="A665" s="75">
        <v>91</v>
      </c>
      <c r="D665" s="73" t="str">
        <f t="shared" si="22"/>
        <v>DNV-T I - 91</v>
      </c>
      <c r="E665" s="75" t="s">
        <v>939</v>
      </c>
    </row>
    <row r="666" spans="1:5" x14ac:dyDescent="0.2">
      <c r="A666" s="75">
        <v>92</v>
      </c>
      <c r="D666" s="73" t="str">
        <f t="shared" si="22"/>
        <v>DNV-T I - 92</v>
      </c>
      <c r="E666" s="75" t="s">
        <v>940</v>
      </c>
    </row>
    <row r="667" spans="1:5" x14ac:dyDescent="0.2">
      <c r="A667" s="75">
        <v>93</v>
      </c>
      <c r="D667" s="73" t="str">
        <f t="shared" si="22"/>
        <v>DNV-T I - 93</v>
      </c>
      <c r="E667" s="75" t="s">
        <v>941</v>
      </c>
    </row>
    <row r="668" spans="1:5" x14ac:dyDescent="0.2">
      <c r="A668" s="75">
        <v>94</v>
      </c>
      <c r="D668" s="73" t="str">
        <f t="shared" si="22"/>
        <v>DNV-T I - 94</v>
      </c>
      <c r="E668" s="75" t="s">
        <v>942</v>
      </c>
    </row>
    <row r="669" spans="1:5" x14ac:dyDescent="0.2">
      <c r="A669" s="75">
        <v>95</v>
      </c>
      <c r="D669" s="73" t="str">
        <f t="shared" si="22"/>
        <v>DNV-T I - 95</v>
      </c>
      <c r="E669" s="75" t="s">
        <v>943</v>
      </c>
    </row>
    <row r="670" spans="1:5" x14ac:dyDescent="0.2">
      <c r="A670" s="75">
        <v>96</v>
      </c>
      <c r="D670" s="73" t="str">
        <f t="shared" si="22"/>
        <v>DNV-T I - 96</v>
      </c>
      <c r="E670" s="75" t="s">
        <v>944</v>
      </c>
    </row>
    <row r="671" spans="1:5" x14ac:dyDescent="0.2">
      <c r="A671" s="75">
        <v>97</v>
      </c>
      <c r="D671" s="73" t="str">
        <f t="shared" si="22"/>
        <v>DNV-T I - 97</v>
      </c>
      <c r="E671" s="75" t="s">
        <v>945</v>
      </c>
    </row>
    <row r="672" spans="1:5" x14ac:dyDescent="0.2">
      <c r="A672" s="75">
        <v>98</v>
      </c>
      <c r="D672" s="73" t="str">
        <f t="shared" si="22"/>
        <v>DNV-T I - 98</v>
      </c>
      <c r="E672" s="75" t="s">
        <v>946</v>
      </c>
    </row>
    <row r="673" spans="1:7" x14ac:dyDescent="0.2">
      <c r="A673" s="75">
        <v>99</v>
      </c>
      <c r="D673" s="73" t="str">
        <f t="shared" si="22"/>
        <v>DNV-T I - 99</v>
      </c>
      <c r="E673" s="75" t="s">
        <v>947</v>
      </c>
    </row>
    <row r="674" spans="1:7" x14ac:dyDescent="0.2">
      <c r="A674" s="75">
        <v>100</v>
      </c>
      <c r="D674" s="73" t="str">
        <f t="shared" si="22"/>
        <v>DNV-T I - 100</v>
      </c>
      <c r="E674" s="75" t="s">
        <v>948</v>
      </c>
    </row>
    <row r="675" spans="1:7" x14ac:dyDescent="0.2">
      <c r="A675" s="75">
        <v>101</v>
      </c>
      <c r="D675" s="73" t="str">
        <f t="shared" si="22"/>
        <v>DNV-T I - 101</v>
      </c>
      <c r="E675" s="75" t="s">
        <v>949</v>
      </c>
    </row>
    <row r="676" spans="1:7" x14ac:dyDescent="0.2">
      <c r="A676" s="75">
        <v>102</v>
      </c>
      <c r="D676" s="73" t="str">
        <f t="shared" si="22"/>
        <v>DNV-T I - 102</v>
      </c>
      <c r="E676" s="75" t="s">
        <v>950</v>
      </c>
    </row>
    <row r="677" spans="1:7" x14ac:dyDescent="0.2">
      <c r="A677" s="75">
        <v>103</v>
      </c>
      <c r="D677" s="73" t="str">
        <f t="shared" si="22"/>
        <v>DNV-T I - 103</v>
      </c>
      <c r="E677" s="75" t="s">
        <v>951</v>
      </c>
    </row>
    <row r="678" spans="1:7" x14ac:dyDescent="0.2">
      <c r="A678" s="75">
        <v>104</v>
      </c>
      <c r="D678" s="73" t="str">
        <f t="shared" si="22"/>
        <v>DNV-T I - 104</v>
      </c>
      <c r="E678" s="75" t="s">
        <v>952</v>
      </c>
    </row>
    <row r="679" spans="1:7" x14ac:dyDescent="0.2">
      <c r="A679" s="75">
        <v>105</v>
      </c>
      <c r="D679" s="73" t="str">
        <f t="shared" si="22"/>
        <v>DNV-T I - 105</v>
      </c>
      <c r="E679" s="75" t="s">
        <v>953</v>
      </c>
    </row>
    <row r="681" spans="1:7" ht="12.75" x14ac:dyDescent="0.2">
      <c r="A681" s="71" t="s">
        <v>954</v>
      </c>
      <c r="B681" s="71"/>
      <c r="C681" s="119"/>
      <c r="D681" s="120"/>
      <c r="E681" s="120"/>
      <c r="F681" s="120"/>
      <c r="G681" s="120"/>
    </row>
    <row r="682" spans="1:7" x14ac:dyDescent="0.2">
      <c r="D682" s="73" t="str">
        <f>CONCATENATE("DNV-TRC - ",E682)</f>
        <v>DNV-TRC - 1</v>
      </c>
      <c r="E682" s="121">
        <v>1</v>
      </c>
    </row>
    <row r="683" spans="1:7" x14ac:dyDescent="0.2">
      <c r="D683" s="73" t="str">
        <f t="shared" ref="D683:D716" si="23">CONCATENATE("DNV-TRC - ",E683)</f>
        <v>DNV-TRC - 1,5</v>
      </c>
      <c r="E683" s="121">
        <v>1.5</v>
      </c>
    </row>
    <row r="684" spans="1:7" x14ac:dyDescent="0.2">
      <c r="D684" s="73" t="str">
        <f t="shared" si="23"/>
        <v>DNV-TRC - 2</v>
      </c>
      <c r="E684" s="121">
        <v>2</v>
      </c>
    </row>
    <row r="685" spans="1:7" x14ac:dyDescent="0.2">
      <c r="D685" s="73" t="str">
        <f t="shared" si="23"/>
        <v>DNV-TRC - 2,5</v>
      </c>
      <c r="E685" s="121">
        <v>2.5</v>
      </c>
    </row>
    <row r="686" spans="1:7" x14ac:dyDescent="0.2">
      <c r="D686" s="73" t="str">
        <f t="shared" si="23"/>
        <v>DNV-TRC - 3</v>
      </c>
      <c r="E686" s="121">
        <v>3</v>
      </c>
    </row>
    <row r="687" spans="1:7" x14ac:dyDescent="0.2">
      <c r="D687" s="73" t="str">
        <f t="shared" si="23"/>
        <v>DNV-TRC - 3,5</v>
      </c>
      <c r="E687" s="121">
        <v>3.5</v>
      </c>
    </row>
    <row r="688" spans="1:7" x14ac:dyDescent="0.2">
      <c r="D688" s="73" t="str">
        <f t="shared" si="23"/>
        <v>DNV-TRC - 4</v>
      </c>
      <c r="E688" s="121">
        <v>4</v>
      </c>
    </row>
    <row r="689" spans="4:5" x14ac:dyDescent="0.2">
      <c r="D689" s="73" t="str">
        <f t="shared" si="23"/>
        <v>DNV-TRC - 4,5</v>
      </c>
      <c r="E689" s="121">
        <v>4.5</v>
      </c>
    </row>
    <row r="690" spans="4:5" x14ac:dyDescent="0.2">
      <c r="D690" s="73" t="str">
        <f t="shared" si="23"/>
        <v>DNV-TRC - 5</v>
      </c>
      <c r="E690" s="121">
        <v>5</v>
      </c>
    </row>
    <row r="691" spans="4:5" x14ac:dyDescent="0.2">
      <c r="D691" s="73" t="str">
        <f t="shared" si="23"/>
        <v>DNV-TRC - 6</v>
      </c>
      <c r="E691" s="121">
        <v>6</v>
      </c>
    </row>
    <row r="692" spans="4:5" x14ac:dyDescent="0.2">
      <c r="D692" s="73" t="str">
        <f t="shared" si="23"/>
        <v>DNV-TRC - 7</v>
      </c>
      <c r="E692" s="121">
        <v>7</v>
      </c>
    </row>
    <row r="693" spans="4:5" x14ac:dyDescent="0.2">
      <c r="D693" s="73" t="str">
        <f t="shared" si="23"/>
        <v>DNV-TRC - 8</v>
      </c>
      <c r="E693" s="121">
        <v>8</v>
      </c>
    </row>
    <row r="694" spans="4:5" x14ac:dyDescent="0.2">
      <c r="D694" s="73" t="str">
        <f t="shared" si="23"/>
        <v>DNV-TRC - 9</v>
      </c>
      <c r="E694" s="121">
        <v>9</v>
      </c>
    </row>
    <row r="695" spans="4:5" x14ac:dyDescent="0.2">
      <c r="D695" s="73" t="str">
        <f t="shared" si="23"/>
        <v>DNV-TRC - 10</v>
      </c>
      <c r="E695" s="121">
        <v>10</v>
      </c>
    </row>
    <row r="696" spans="4:5" x14ac:dyDescent="0.2">
      <c r="D696" s="73" t="str">
        <f t="shared" si="23"/>
        <v>DNV-TRC - 12</v>
      </c>
      <c r="E696" s="121">
        <v>12</v>
      </c>
    </row>
    <row r="697" spans="4:5" x14ac:dyDescent="0.2">
      <c r="D697" s="73" t="str">
        <f t="shared" si="23"/>
        <v>DNV-TRC - 15</v>
      </c>
      <c r="E697" s="121">
        <v>15</v>
      </c>
    </row>
    <row r="698" spans="4:5" x14ac:dyDescent="0.2">
      <c r="D698" s="73" t="str">
        <f t="shared" si="23"/>
        <v>DNV-TRC - 17</v>
      </c>
      <c r="E698" s="121">
        <v>17</v>
      </c>
    </row>
    <row r="699" spans="4:5" x14ac:dyDescent="0.2">
      <c r="D699" s="73" t="str">
        <f t="shared" si="23"/>
        <v>DNV-TRC - 19</v>
      </c>
      <c r="E699" s="121">
        <v>19</v>
      </c>
    </row>
    <row r="700" spans="4:5" x14ac:dyDescent="0.2">
      <c r="D700" s="73" t="str">
        <f t="shared" si="23"/>
        <v>DNV-TRC - 20</v>
      </c>
      <c r="E700" s="121">
        <v>20</v>
      </c>
    </row>
    <row r="701" spans="4:5" x14ac:dyDescent="0.2">
      <c r="D701" s="73" t="str">
        <f t="shared" si="23"/>
        <v>DNV-TRC - 25</v>
      </c>
      <c r="E701" s="121">
        <v>25</v>
      </c>
    </row>
    <row r="702" spans="4:5" x14ac:dyDescent="0.2">
      <c r="D702" s="73" t="str">
        <f t="shared" si="23"/>
        <v>DNV-TRC - 30</v>
      </c>
      <c r="E702" s="121">
        <v>30</v>
      </c>
    </row>
    <row r="703" spans="4:5" x14ac:dyDescent="0.2">
      <c r="D703" s="73" t="str">
        <f t="shared" si="23"/>
        <v>DNV-TRC - 35</v>
      </c>
      <c r="E703" s="121">
        <v>35</v>
      </c>
    </row>
    <row r="704" spans="4:5" x14ac:dyDescent="0.2">
      <c r="D704" s="73" t="str">
        <f t="shared" si="23"/>
        <v>DNV-TRC - 40</v>
      </c>
      <c r="E704" s="121">
        <v>40</v>
      </c>
    </row>
    <row r="705" spans="1:7" x14ac:dyDescent="0.2">
      <c r="D705" s="73" t="str">
        <f t="shared" si="23"/>
        <v>DNV-TRC - 45</v>
      </c>
      <c r="E705" s="121">
        <v>45</v>
      </c>
    </row>
    <row r="706" spans="1:7" x14ac:dyDescent="0.2">
      <c r="D706" s="73" t="str">
        <f t="shared" si="23"/>
        <v>DNV-TRC - 50</v>
      </c>
      <c r="E706" s="121">
        <v>50</v>
      </c>
    </row>
    <row r="707" spans="1:7" x14ac:dyDescent="0.2">
      <c r="D707" s="73" t="str">
        <f t="shared" si="23"/>
        <v>DNV-TRC - 55</v>
      </c>
      <c r="E707" s="121">
        <v>55</v>
      </c>
    </row>
    <row r="708" spans="1:7" x14ac:dyDescent="0.2">
      <c r="D708" s="73" t="str">
        <f t="shared" si="23"/>
        <v>DNV-TRC - 60</v>
      </c>
      <c r="E708" s="121">
        <v>60</v>
      </c>
    </row>
    <row r="709" spans="1:7" x14ac:dyDescent="0.2">
      <c r="D709" s="73" t="str">
        <f t="shared" si="23"/>
        <v>DNV-TRC - 65</v>
      </c>
      <c r="E709" s="121">
        <v>65</v>
      </c>
    </row>
    <row r="710" spans="1:7" x14ac:dyDescent="0.2">
      <c r="D710" s="73" t="str">
        <f t="shared" si="23"/>
        <v>DNV-TRC - 70</v>
      </c>
      <c r="E710" s="121">
        <v>70</v>
      </c>
    </row>
    <row r="711" spans="1:7" x14ac:dyDescent="0.2">
      <c r="D711" s="73" t="str">
        <f t="shared" si="23"/>
        <v>DNV-TRC - 75</v>
      </c>
      <c r="E711" s="121">
        <v>75</v>
      </c>
    </row>
    <row r="712" spans="1:7" x14ac:dyDescent="0.2">
      <c r="D712" s="73" t="str">
        <f t="shared" si="23"/>
        <v>DNV-TRC - 80</v>
      </c>
      <c r="E712" s="121">
        <v>80</v>
      </c>
    </row>
    <row r="713" spans="1:7" x14ac:dyDescent="0.2">
      <c r="D713" s="73" t="str">
        <f t="shared" si="23"/>
        <v>DNV-TRC - 85</v>
      </c>
      <c r="E713" s="121">
        <v>85</v>
      </c>
    </row>
    <row r="714" spans="1:7" x14ac:dyDescent="0.2">
      <c r="D714" s="73" t="str">
        <f t="shared" si="23"/>
        <v>DNV-TRC - 90</v>
      </c>
      <c r="E714" s="121">
        <v>90</v>
      </c>
    </row>
    <row r="715" spans="1:7" x14ac:dyDescent="0.2">
      <c r="D715" s="73" t="str">
        <f t="shared" si="23"/>
        <v>DNV-TRC - 95</v>
      </c>
      <c r="E715" s="121">
        <v>95</v>
      </c>
    </row>
    <row r="716" spans="1:7" x14ac:dyDescent="0.2">
      <c r="D716" s="73" t="str">
        <f t="shared" si="23"/>
        <v>DNV-TRC - 100</v>
      </c>
      <c r="E716" s="121">
        <v>100</v>
      </c>
    </row>
    <row r="717" spans="1:7" x14ac:dyDescent="0.2">
      <c r="D717" s="73"/>
      <c r="E717" s="121"/>
    </row>
    <row r="719" spans="1:7" x14ac:dyDescent="0.2">
      <c r="A719" s="71" t="s">
        <v>955</v>
      </c>
      <c r="B719" s="71"/>
      <c r="C719" s="72"/>
      <c r="D719" s="71"/>
      <c r="E719" s="71"/>
      <c r="F719" s="71"/>
      <c r="G719" s="71"/>
    </row>
    <row r="720" spans="1:7" x14ac:dyDescent="0.2">
      <c r="D720" s="73" t="str">
        <f>CONCATENATE("DNV-TRCA - ",E720)</f>
        <v>DNV-TRCA - 55</v>
      </c>
      <c r="E720" s="121">
        <v>55</v>
      </c>
    </row>
    <row r="721" spans="4:5" x14ac:dyDescent="0.2">
      <c r="D721" s="73" t="str">
        <f t="shared" ref="D721:D754" si="24">CONCATENATE("DNV-TRCA - ",E721)</f>
        <v>DNV-TRCA - 60</v>
      </c>
      <c r="E721" s="121">
        <v>60</v>
      </c>
    </row>
    <row r="722" spans="4:5" x14ac:dyDescent="0.2">
      <c r="D722" s="73" t="str">
        <f t="shared" si="24"/>
        <v>DNV-TRCA - 65</v>
      </c>
      <c r="E722" s="121">
        <v>65</v>
      </c>
    </row>
    <row r="723" spans="4:5" x14ac:dyDescent="0.2">
      <c r="D723" s="73" t="str">
        <f t="shared" si="24"/>
        <v>DNV-TRCA - 70</v>
      </c>
      <c r="E723" s="121">
        <v>70</v>
      </c>
    </row>
    <row r="724" spans="4:5" x14ac:dyDescent="0.2">
      <c r="D724" s="73" t="str">
        <f t="shared" si="24"/>
        <v>DNV-TRCA - 75</v>
      </c>
      <c r="E724" s="121">
        <v>75</v>
      </c>
    </row>
    <row r="725" spans="4:5" x14ac:dyDescent="0.2">
      <c r="D725" s="73" t="str">
        <f t="shared" si="24"/>
        <v>DNV-TRCA - 80</v>
      </c>
      <c r="E725" s="121">
        <v>80</v>
      </c>
    </row>
    <row r="726" spans="4:5" x14ac:dyDescent="0.2">
      <c r="D726" s="73" t="str">
        <f t="shared" si="24"/>
        <v>DNV-TRCA - 85</v>
      </c>
      <c r="E726" s="121">
        <v>85</v>
      </c>
    </row>
    <row r="727" spans="4:5" x14ac:dyDescent="0.2">
      <c r="D727" s="73" t="str">
        <f t="shared" si="24"/>
        <v>DNV-TRCA - 90</v>
      </c>
      <c r="E727" s="121">
        <v>90</v>
      </c>
    </row>
    <row r="728" spans="4:5" x14ac:dyDescent="0.2">
      <c r="D728" s="73" t="str">
        <f t="shared" si="24"/>
        <v>DNV-TRCA - 95</v>
      </c>
      <c r="E728" s="121">
        <v>95</v>
      </c>
    </row>
    <row r="729" spans="4:5" x14ac:dyDescent="0.2">
      <c r="D729" s="73" t="str">
        <f t="shared" si="24"/>
        <v>DNV-TRCA - 100</v>
      </c>
      <c r="E729" s="121">
        <v>100</v>
      </c>
    </row>
    <row r="730" spans="4:5" x14ac:dyDescent="0.2">
      <c r="D730" s="73" t="str">
        <f t="shared" si="24"/>
        <v>DNV-TRCA - 105</v>
      </c>
      <c r="E730" s="121">
        <v>105</v>
      </c>
    </row>
    <row r="731" spans="4:5" x14ac:dyDescent="0.2">
      <c r="D731" s="73" t="str">
        <f t="shared" si="24"/>
        <v>DNV-TRCA - 110</v>
      </c>
      <c r="E731" s="121">
        <v>110</v>
      </c>
    </row>
    <row r="732" spans="4:5" x14ac:dyDescent="0.2">
      <c r="D732" s="73" t="str">
        <f t="shared" si="24"/>
        <v>DNV-TRCA - 120</v>
      </c>
      <c r="E732" s="121">
        <v>120</v>
      </c>
    </row>
    <row r="733" spans="4:5" x14ac:dyDescent="0.2">
      <c r="D733" s="73" t="str">
        <f t="shared" si="24"/>
        <v>DNV-TRCA - 130</v>
      </c>
      <c r="E733" s="121">
        <v>130</v>
      </c>
    </row>
    <row r="734" spans="4:5" x14ac:dyDescent="0.2">
      <c r="D734" s="73" t="str">
        <f t="shared" si="24"/>
        <v>DNV-TRCA - 140</v>
      </c>
      <c r="E734" s="121">
        <v>140</v>
      </c>
    </row>
    <row r="735" spans="4:5" x14ac:dyDescent="0.2">
      <c r="D735" s="73" t="str">
        <f t="shared" si="24"/>
        <v>DNV-TRCA - 150</v>
      </c>
      <c r="E735" s="121">
        <v>150</v>
      </c>
    </row>
    <row r="736" spans="4:5" x14ac:dyDescent="0.2">
      <c r="D736" s="73" t="str">
        <f t="shared" si="24"/>
        <v>DNV-TRCA - 160</v>
      </c>
      <c r="E736" s="121">
        <v>160</v>
      </c>
    </row>
    <row r="737" spans="4:5" x14ac:dyDescent="0.2">
      <c r="D737" s="73" t="str">
        <f t="shared" si="24"/>
        <v>DNV-TRCA - 170</v>
      </c>
      <c r="E737" s="121">
        <v>170</v>
      </c>
    </row>
    <row r="738" spans="4:5" x14ac:dyDescent="0.2">
      <c r="D738" s="73" t="str">
        <f t="shared" si="24"/>
        <v>DNV-TRCA - 180</v>
      </c>
      <c r="E738" s="121">
        <v>180</v>
      </c>
    </row>
    <row r="739" spans="4:5" x14ac:dyDescent="0.2">
      <c r="D739" s="73" t="str">
        <f t="shared" si="24"/>
        <v>DNV-TRCA - 200</v>
      </c>
      <c r="E739" s="121">
        <v>200</v>
      </c>
    </row>
    <row r="740" spans="4:5" x14ac:dyDescent="0.2">
      <c r="D740" s="73" t="str">
        <f t="shared" si="24"/>
        <v>DNV-TRCA - 225</v>
      </c>
      <c r="E740" s="121">
        <v>225</v>
      </c>
    </row>
    <row r="741" spans="4:5" x14ac:dyDescent="0.2">
      <c r="D741" s="73" t="str">
        <f t="shared" si="24"/>
        <v>DNV-TRCA - 250</v>
      </c>
      <c r="E741" s="121">
        <v>250</v>
      </c>
    </row>
    <row r="742" spans="4:5" x14ac:dyDescent="0.2">
      <c r="D742" s="73" t="str">
        <f t="shared" si="24"/>
        <v>DNV-TRCA - 275</v>
      </c>
      <c r="E742" s="121">
        <v>275</v>
      </c>
    </row>
    <row r="743" spans="4:5" x14ac:dyDescent="0.2">
      <c r="D743" s="73" t="str">
        <f t="shared" si="24"/>
        <v>DNV-TRCA - 300</v>
      </c>
      <c r="E743" s="121">
        <v>300</v>
      </c>
    </row>
    <row r="744" spans="4:5" x14ac:dyDescent="0.2">
      <c r="D744" s="73" t="str">
        <f t="shared" si="24"/>
        <v>DNV-TRCA - 325</v>
      </c>
      <c r="E744" s="121">
        <v>325</v>
      </c>
    </row>
    <row r="745" spans="4:5" x14ac:dyDescent="0.2">
      <c r="D745" s="73" t="str">
        <f t="shared" si="24"/>
        <v>DNV-TRCA - 350</v>
      </c>
      <c r="E745" s="121">
        <v>350</v>
      </c>
    </row>
    <row r="746" spans="4:5" x14ac:dyDescent="0.2">
      <c r="D746" s="73" t="str">
        <f t="shared" si="24"/>
        <v>DNV-TRCA - 375</v>
      </c>
      <c r="E746" s="121">
        <v>375</v>
      </c>
    </row>
    <row r="747" spans="4:5" x14ac:dyDescent="0.2">
      <c r="D747" s="73" t="str">
        <f t="shared" si="24"/>
        <v>DNV-TRCA - 400</v>
      </c>
      <c r="E747" s="121">
        <v>400</v>
      </c>
    </row>
    <row r="748" spans="4:5" x14ac:dyDescent="0.2">
      <c r="D748" s="73" t="str">
        <f t="shared" si="24"/>
        <v>DNV-TRCA - 425</v>
      </c>
      <c r="E748" s="121">
        <v>425</v>
      </c>
    </row>
    <row r="749" spans="4:5" x14ac:dyDescent="0.2">
      <c r="D749" s="73" t="str">
        <f t="shared" si="24"/>
        <v>DNV-TRCA - 450</v>
      </c>
      <c r="E749" s="121">
        <v>450</v>
      </c>
    </row>
    <row r="750" spans="4:5" x14ac:dyDescent="0.2">
      <c r="D750" s="73" t="str">
        <f t="shared" si="24"/>
        <v>DNV-TRCA - 475</v>
      </c>
      <c r="E750" s="121">
        <v>475</v>
      </c>
    </row>
    <row r="751" spans="4:5" x14ac:dyDescent="0.2">
      <c r="D751" s="73" t="str">
        <f t="shared" si="24"/>
        <v>DNV-TRCA - 500</v>
      </c>
      <c r="E751" s="121">
        <v>500</v>
      </c>
    </row>
    <row r="752" spans="4:5" x14ac:dyDescent="0.2">
      <c r="D752" s="73" t="str">
        <f t="shared" si="24"/>
        <v>DNV-TRCA - 600</v>
      </c>
      <c r="E752" s="121">
        <v>600</v>
      </c>
    </row>
    <row r="753" spans="1:5" x14ac:dyDescent="0.2">
      <c r="D753" s="73" t="str">
        <f t="shared" si="24"/>
        <v>DNV-TRCA - 800</v>
      </c>
      <c r="E753" s="121">
        <v>800</v>
      </c>
    </row>
    <row r="754" spans="1:5" x14ac:dyDescent="0.2">
      <c r="D754" s="73" t="str">
        <f t="shared" si="24"/>
        <v>DNV-TRCA - 1000</v>
      </c>
      <c r="E754" s="121">
        <v>1000</v>
      </c>
    </row>
    <row r="759" spans="1:5" x14ac:dyDescent="0.2">
      <c r="A759" s="71" t="s">
        <v>956</v>
      </c>
    </row>
    <row r="761" spans="1:5" x14ac:dyDescent="0.2">
      <c r="A761" s="75" t="s">
        <v>143</v>
      </c>
      <c r="B761" s="75" t="s">
        <v>957</v>
      </c>
    </row>
    <row r="762" spans="1:5" x14ac:dyDescent="0.2">
      <c r="A762" s="75">
        <v>1</v>
      </c>
      <c r="D762" s="73" t="str">
        <f>CONCATENATE("IIEE-SJ - ",A762)</f>
        <v>IIEE-SJ - 1</v>
      </c>
      <c r="E762" s="75" t="s">
        <v>958</v>
      </c>
    </row>
    <row r="763" spans="1:5" x14ac:dyDescent="0.2">
      <c r="A763" s="75">
        <v>101000</v>
      </c>
      <c r="D763" s="73" t="str">
        <f t="shared" ref="D763:D826" si="25">CONCATENATE("IIEE-SJ - ",A763)</f>
        <v>IIEE-SJ - 101000</v>
      </c>
      <c r="E763" s="75" t="s">
        <v>823</v>
      </c>
    </row>
    <row r="764" spans="1:5" x14ac:dyDescent="0.2">
      <c r="A764" s="75">
        <v>102000</v>
      </c>
      <c r="D764" s="73" t="str">
        <f t="shared" si="25"/>
        <v>IIEE-SJ - 102000</v>
      </c>
      <c r="E764" s="75" t="s">
        <v>824</v>
      </c>
    </row>
    <row r="765" spans="1:5" x14ac:dyDescent="0.2">
      <c r="A765" s="75">
        <v>103000</v>
      </c>
      <c r="D765" s="73" t="str">
        <f t="shared" si="25"/>
        <v>IIEE-SJ - 103000</v>
      </c>
      <c r="E765" s="75" t="s">
        <v>825</v>
      </c>
    </row>
    <row r="766" spans="1:5" x14ac:dyDescent="0.2">
      <c r="D766" s="73"/>
    </row>
    <row r="767" spans="1:5" x14ac:dyDescent="0.2">
      <c r="A767" s="75">
        <v>2</v>
      </c>
      <c r="D767" s="73" t="str">
        <f t="shared" si="25"/>
        <v>IIEE-SJ - 2</v>
      </c>
      <c r="E767" s="75" t="s">
        <v>959</v>
      </c>
    </row>
    <row r="768" spans="1:5" x14ac:dyDescent="0.2">
      <c r="D768" s="73"/>
    </row>
    <row r="769" spans="1:5" x14ac:dyDescent="0.2">
      <c r="A769" s="75">
        <v>201</v>
      </c>
      <c r="D769" s="73" t="str">
        <f t="shared" si="25"/>
        <v>IIEE-SJ - 201</v>
      </c>
      <c r="E769" s="75" t="s">
        <v>960</v>
      </c>
    </row>
    <row r="770" spans="1:5" x14ac:dyDescent="0.2">
      <c r="A770" s="75">
        <v>201001</v>
      </c>
      <c r="D770" s="73" t="str">
        <f t="shared" si="25"/>
        <v>IIEE-SJ - 201001</v>
      </c>
      <c r="E770" s="75" t="s">
        <v>684</v>
      </c>
    </row>
    <row r="771" spans="1:5" x14ac:dyDescent="0.2">
      <c r="A771" s="75">
        <v>201002</v>
      </c>
      <c r="D771" s="73" t="str">
        <f t="shared" si="25"/>
        <v>IIEE-SJ - 201002</v>
      </c>
      <c r="E771" s="75" t="s">
        <v>685</v>
      </c>
    </row>
    <row r="772" spans="1:5" x14ac:dyDescent="0.2">
      <c r="A772" s="75">
        <v>201003</v>
      </c>
      <c r="D772" s="73" t="str">
        <f t="shared" si="25"/>
        <v>IIEE-SJ - 201003</v>
      </c>
      <c r="E772" s="75" t="s">
        <v>686</v>
      </c>
    </row>
    <row r="773" spans="1:5" x14ac:dyDescent="0.2">
      <c r="A773" s="75">
        <v>201004</v>
      </c>
      <c r="D773" s="73" t="str">
        <f t="shared" si="25"/>
        <v>IIEE-SJ - 201004</v>
      </c>
      <c r="E773" s="75" t="s">
        <v>812</v>
      </c>
    </row>
    <row r="774" spans="1:5" x14ac:dyDescent="0.2">
      <c r="D774" s="73"/>
    </row>
    <row r="775" spans="1:5" x14ac:dyDescent="0.2">
      <c r="A775" s="75">
        <v>202</v>
      </c>
      <c r="D775" s="73" t="str">
        <f t="shared" si="25"/>
        <v>IIEE-SJ - 202</v>
      </c>
      <c r="E775" s="75" t="s">
        <v>961</v>
      </c>
    </row>
    <row r="776" spans="1:5" x14ac:dyDescent="0.2">
      <c r="A776" s="75">
        <v>202001</v>
      </c>
      <c r="D776" s="73" t="str">
        <f t="shared" si="25"/>
        <v>IIEE-SJ - 202001</v>
      </c>
      <c r="E776" s="75" t="s">
        <v>687</v>
      </c>
    </row>
    <row r="777" spans="1:5" x14ac:dyDescent="0.2">
      <c r="A777" s="75">
        <v>202002</v>
      </c>
      <c r="D777" s="73" t="str">
        <f t="shared" si="25"/>
        <v>IIEE-SJ - 202002</v>
      </c>
      <c r="E777" s="75" t="s">
        <v>688</v>
      </c>
    </row>
    <row r="778" spans="1:5" x14ac:dyDescent="0.2">
      <c r="A778" s="75">
        <v>202003</v>
      </c>
      <c r="D778" s="73" t="str">
        <f t="shared" si="25"/>
        <v>IIEE-SJ - 202003</v>
      </c>
      <c r="E778" s="75" t="s">
        <v>689</v>
      </c>
    </row>
    <row r="779" spans="1:5" x14ac:dyDescent="0.2">
      <c r="A779" s="75">
        <v>202004</v>
      </c>
      <c r="D779" s="73" t="str">
        <f t="shared" si="25"/>
        <v>IIEE-SJ - 202004</v>
      </c>
      <c r="E779" s="75" t="s">
        <v>782</v>
      </c>
    </row>
    <row r="780" spans="1:5" x14ac:dyDescent="0.2">
      <c r="D780" s="73"/>
    </row>
    <row r="781" spans="1:5" x14ac:dyDescent="0.2">
      <c r="A781" s="75">
        <v>203</v>
      </c>
      <c r="D781" s="73" t="str">
        <f t="shared" si="25"/>
        <v>IIEE-SJ - 203</v>
      </c>
      <c r="E781" s="75" t="s">
        <v>962</v>
      </c>
    </row>
    <row r="782" spans="1:5" x14ac:dyDescent="0.2">
      <c r="A782" s="75">
        <v>203001</v>
      </c>
      <c r="D782" s="73" t="str">
        <f t="shared" si="25"/>
        <v>IIEE-SJ - 203001</v>
      </c>
      <c r="E782" s="75" t="s">
        <v>963</v>
      </c>
    </row>
    <row r="783" spans="1:5" x14ac:dyDescent="0.2">
      <c r="A783" s="75">
        <v>203002</v>
      </c>
      <c r="D783" s="73" t="str">
        <f t="shared" si="25"/>
        <v>IIEE-SJ - 203002</v>
      </c>
      <c r="E783" s="75" t="s">
        <v>815</v>
      </c>
    </row>
    <row r="784" spans="1:5" x14ac:dyDescent="0.2">
      <c r="D784" s="73"/>
    </row>
    <row r="785" spans="1:5" x14ac:dyDescent="0.2">
      <c r="A785" s="75">
        <v>204</v>
      </c>
      <c r="D785" s="73" t="str">
        <f t="shared" si="25"/>
        <v>IIEE-SJ - 204</v>
      </c>
      <c r="E785" s="75" t="s">
        <v>964</v>
      </c>
    </row>
    <row r="786" spans="1:5" ht="12" x14ac:dyDescent="0.2">
      <c r="A786" s="75">
        <v>204001</v>
      </c>
      <c r="D786" s="73" t="str">
        <f t="shared" si="25"/>
        <v>IIEE-SJ - 204001</v>
      </c>
      <c r="E786" s="122" t="s">
        <v>965</v>
      </c>
    </row>
    <row r="787" spans="1:5" ht="12" x14ac:dyDescent="0.2">
      <c r="A787" s="75">
        <v>204002</v>
      </c>
      <c r="D787" s="73" t="str">
        <f t="shared" si="25"/>
        <v>IIEE-SJ - 204002</v>
      </c>
      <c r="E787" s="122" t="s">
        <v>966</v>
      </c>
    </row>
    <row r="788" spans="1:5" ht="12" x14ac:dyDescent="0.2">
      <c r="A788" s="75">
        <v>204003</v>
      </c>
      <c r="D788" s="73" t="str">
        <f t="shared" si="25"/>
        <v>IIEE-SJ - 204003</v>
      </c>
      <c r="E788" s="122" t="s">
        <v>967</v>
      </c>
    </row>
    <row r="789" spans="1:5" x14ac:dyDescent="0.2">
      <c r="A789" s="75">
        <v>204004</v>
      </c>
      <c r="D789" s="73" t="str">
        <f t="shared" si="25"/>
        <v>IIEE-SJ - 204004</v>
      </c>
      <c r="E789" s="75" t="s">
        <v>792</v>
      </c>
    </row>
    <row r="790" spans="1:5" x14ac:dyDescent="0.2">
      <c r="A790" s="75">
        <v>204005</v>
      </c>
      <c r="D790" s="73" t="str">
        <f t="shared" si="25"/>
        <v>IIEE-SJ - 204005</v>
      </c>
      <c r="E790" s="75" t="s">
        <v>793</v>
      </c>
    </row>
    <row r="791" spans="1:5" x14ac:dyDescent="0.2">
      <c r="D791" s="73"/>
    </row>
    <row r="792" spans="1:5" x14ac:dyDescent="0.2">
      <c r="A792" s="75">
        <v>205</v>
      </c>
      <c r="D792" s="73" t="str">
        <f t="shared" si="25"/>
        <v>IIEE-SJ - 205</v>
      </c>
      <c r="E792" s="75" t="s">
        <v>968</v>
      </c>
    </row>
    <row r="793" spans="1:5" x14ac:dyDescent="0.2">
      <c r="A793" s="75">
        <v>205001</v>
      </c>
      <c r="D793" s="73" t="str">
        <f t="shared" si="25"/>
        <v>IIEE-SJ - 205001</v>
      </c>
      <c r="E793" s="75" t="s">
        <v>969</v>
      </c>
    </row>
    <row r="794" spans="1:5" x14ac:dyDescent="0.2">
      <c r="A794" s="75">
        <v>205002</v>
      </c>
      <c r="D794" s="73" t="str">
        <f t="shared" si="25"/>
        <v>IIEE-SJ - 205002</v>
      </c>
      <c r="E794" s="75" t="s">
        <v>970</v>
      </c>
    </row>
    <row r="795" spans="1:5" x14ac:dyDescent="0.2">
      <c r="A795" s="75">
        <v>205003</v>
      </c>
      <c r="D795" s="73" t="str">
        <f t="shared" si="25"/>
        <v>IIEE-SJ - 205003</v>
      </c>
      <c r="E795" s="75" t="s">
        <v>790</v>
      </c>
    </row>
    <row r="796" spans="1:5" x14ac:dyDescent="0.2">
      <c r="A796" s="75">
        <v>205004</v>
      </c>
      <c r="D796" s="73" t="str">
        <f t="shared" si="25"/>
        <v>IIEE-SJ - 205004</v>
      </c>
      <c r="E796" s="75" t="s">
        <v>791</v>
      </c>
    </row>
    <row r="797" spans="1:5" x14ac:dyDescent="0.2">
      <c r="A797" s="75">
        <v>205005</v>
      </c>
      <c r="D797" s="73" t="str">
        <f t="shared" si="25"/>
        <v>IIEE-SJ - 205005</v>
      </c>
      <c r="E797" s="75" t="s">
        <v>789</v>
      </c>
    </row>
    <row r="798" spans="1:5" x14ac:dyDescent="0.2">
      <c r="D798" s="73"/>
    </row>
    <row r="799" spans="1:5" x14ac:dyDescent="0.2">
      <c r="A799" s="75">
        <v>206</v>
      </c>
      <c r="D799" s="73" t="str">
        <f t="shared" si="25"/>
        <v>IIEE-SJ - 206</v>
      </c>
      <c r="E799" s="75" t="s">
        <v>971</v>
      </c>
    </row>
    <row r="800" spans="1:5" x14ac:dyDescent="0.2">
      <c r="A800" s="75">
        <v>206001</v>
      </c>
      <c r="D800" s="73" t="str">
        <f t="shared" si="25"/>
        <v>IIEE-SJ - 206001</v>
      </c>
      <c r="E800" s="75" t="s">
        <v>972</v>
      </c>
    </row>
    <row r="801" spans="1:5" x14ac:dyDescent="0.2">
      <c r="A801" s="75">
        <v>206002</v>
      </c>
      <c r="D801" s="73" t="str">
        <f t="shared" si="25"/>
        <v>IIEE-SJ - 206002</v>
      </c>
      <c r="E801" s="75" t="s">
        <v>690</v>
      </c>
    </row>
    <row r="802" spans="1:5" x14ac:dyDescent="0.2">
      <c r="A802" s="75">
        <v>206003</v>
      </c>
      <c r="D802" s="73" t="str">
        <f t="shared" si="25"/>
        <v>IIEE-SJ - 206003</v>
      </c>
      <c r="E802" s="75" t="s">
        <v>783</v>
      </c>
    </row>
    <row r="803" spans="1:5" x14ac:dyDescent="0.2">
      <c r="A803" s="75">
        <v>206004</v>
      </c>
      <c r="D803" s="73" t="str">
        <f t="shared" si="25"/>
        <v>IIEE-SJ - 206004</v>
      </c>
      <c r="E803" s="75" t="s">
        <v>784</v>
      </c>
    </row>
    <row r="804" spans="1:5" x14ac:dyDescent="0.2">
      <c r="D804" s="73"/>
    </row>
    <row r="805" spans="1:5" x14ac:dyDescent="0.2">
      <c r="A805" s="75">
        <v>207</v>
      </c>
      <c r="D805" s="73" t="str">
        <f t="shared" si="25"/>
        <v>IIEE-SJ - 207</v>
      </c>
      <c r="E805" s="75" t="s">
        <v>973</v>
      </c>
    </row>
    <row r="806" spans="1:5" x14ac:dyDescent="0.2">
      <c r="A806" s="75">
        <v>207001</v>
      </c>
      <c r="D806" s="73" t="str">
        <f t="shared" si="25"/>
        <v>IIEE-SJ - 207001</v>
      </c>
      <c r="E806" s="75" t="s">
        <v>691</v>
      </c>
    </row>
    <row r="807" spans="1:5" x14ac:dyDescent="0.2">
      <c r="A807" s="75">
        <v>207002</v>
      </c>
      <c r="D807" s="73" t="str">
        <f t="shared" si="25"/>
        <v>IIEE-SJ - 207002</v>
      </c>
      <c r="E807" s="75" t="s">
        <v>974</v>
      </c>
    </row>
    <row r="808" spans="1:5" x14ac:dyDescent="0.2">
      <c r="A808" s="75">
        <v>207003</v>
      </c>
      <c r="D808" s="73" t="str">
        <f t="shared" si="25"/>
        <v>IIEE-SJ - 207003</v>
      </c>
      <c r="E808" s="75" t="s">
        <v>785</v>
      </c>
    </row>
    <row r="809" spans="1:5" x14ac:dyDescent="0.2">
      <c r="A809" s="75">
        <v>207004</v>
      </c>
      <c r="D809" s="73" t="str">
        <f t="shared" si="25"/>
        <v>IIEE-SJ - 207004</v>
      </c>
      <c r="E809" s="75" t="s">
        <v>788</v>
      </c>
    </row>
    <row r="810" spans="1:5" x14ac:dyDescent="0.2">
      <c r="D810" s="73"/>
    </row>
    <row r="811" spans="1:5" x14ac:dyDescent="0.2">
      <c r="A811" s="75">
        <v>208</v>
      </c>
      <c r="D811" s="73" t="str">
        <f t="shared" si="25"/>
        <v>IIEE-SJ - 208</v>
      </c>
      <c r="E811" s="75" t="s">
        <v>975</v>
      </c>
    </row>
    <row r="812" spans="1:5" x14ac:dyDescent="0.2">
      <c r="A812" s="75">
        <v>208001</v>
      </c>
      <c r="D812" s="73" t="str">
        <f t="shared" si="25"/>
        <v>IIEE-SJ - 208001</v>
      </c>
      <c r="E812" s="75" t="s">
        <v>692</v>
      </c>
    </row>
    <row r="813" spans="1:5" x14ac:dyDescent="0.2">
      <c r="A813" s="75">
        <v>208001</v>
      </c>
      <c r="D813" s="73" t="str">
        <f t="shared" si="25"/>
        <v>IIEE-SJ - 208001</v>
      </c>
      <c r="E813" s="75" t="s">
        <v>976</v>
      </c>
    </row>
    <row r="814" spans="1:5" x14ac:dyDescent="0.2">
      <c r="D814" s="73"/>
    </row>
    <row r="815" spans="1:5" x14ac:dyDescent="0.2">
      <c r="A815" s="75">
        <v>209</v>
      </c>
      <c r="D815" s="73" t="str">
        <f t="shared" si="25"/>
        <v>IIEE-SJ - 209</v>
      </c>
      <c r="E815" s="75" t="s">
        <v>977</v>
      </c>
    </row>
    <row r="816" spans="1:5" x14ac:dyDescent="0.2">
      <c r="A816" s="75">
        <v>209001</v>
      </c>
      <c r="D816" s="73" t="str">
        <f t="shared" si="25"/>
        <v>IIEE-SJ - 209001</v>
      </c>
      <c r="E816" s="75" t="s">
        <v>693</v>
      </c>
    </row>
    <row r="817" spans="1:5" x14ac:dyDescent="0.2">
      <c r="A817" s="75">
        <v>209002</v>
      </c>
      <c r="D817" s="73" t="str">
        <f t="shared" si="25"/>
        <v>IIEE-SJ - 209002</v>
      </c>
      <c r="E817" s="75" t="s">
        <v>694</v>
      </c>
    </row>
    <row r="818" spans="1:5" x14ac:dyDescent="0.2">
      <c r="A818" s="75">
        <v>209003</v>
      </c>
      <c r="D818" s="73" t="str">
        <f t="shared" si="25"/>
        <v>IIEE-SJ - 209003</v>
      </c>
      <c r="E818" s="75" t="s">
        <v>695</v>
      </c>
    </row>
    <row r="819" spans="1:5" x14ac:dyDescent="0.2">
      <c r="A819" s="75">
        <v>209004</v>
      </c>
      <c r="D819" s="73" t="str">
        <f t="shared" si="25"/>
        <v>IIEE-SJ - 209004</v>
      </c>
      <c r="E819" s="75" t="s">
        <v>696</v>
      </c>
    </row>
    <row r="820" spans="1:5" x14ac:dyDescent="0.2">
      <c r="A820" s="75">
        <v>209005</v>
      </c>
      <c r="D820" s="73" t="str">
        <f t="shared" si="25"/>
        <v>IIEE-SJ - 209005</v>
      </c>
      <c r="E820" s="75" t="s">
        <v>797</v>
      </c>
    </row>
    <row r="821" spans="1:5" x14ac:dyDescent="0.2">
      <c r="A821" s="75">
        <v>209006</v>
      </c>
      <c r="D821" s="73" t="str">
        <f t="shared" si="25"/>
        <v>IIEE-SJ - 209006</v>
      </c>
      <c r="E821" s="75" t="s">
        <v>798</v>
      </c>
    </row>
    <row r="822" spans="1:5" x14ac:dyDescent="0.2">
      <c r="A822" s="75">
        <v>209007</v>
      </c>
      <c r="D822" s="73" t="str">
        <f t="shared" si="25"/>
        <v>IIEE-SJ - 209007</v>
      </c>
      <c r="E822" s="75" t="s">
        <v>799</v>
      </c>
    </row>
    <row r="823" spans="1:5" x14ac:dyDescent="0.2">
      <c r="A823" s="75">
        <v>209008</v>
      </c>
      <c r="D823" s="73" t="str">
        <f t="shared" si="25"/>
        <v>IIEE-SJ - 209008</v>
      </c>
      <c r="E823" s="75" t="s">
        <v>800</v>
      </c>
    </row>
    <row r="824" spans="1:5" x14ac:dyDescent="0.2">
      <c r="D824" s="73"/>
    </row>
    <row r="825" spans="1:5" x14ac:dyDescent="0.2">
      <c r="A825" s="75">
        <v>210</v>
      </c>
      <c r="D825" s="73" t="str">
        <f t="shared" si="25"/>
        <v>IIEE-SJ - 210</v>
      </c>
      <c r="E825" s="75" t="s">
        <v>978</v>
      </c>
    </row>
    <row r="826" spans="1:5" x14ac:dyDescent="0.2">
      <c r="A826" s="75">
        <v>210001</v>
      </c>
      <c r="D826" s="73" t="str">
        <f t="shared" si="25"/>
        <v>IIEE-SJ - 210001</v>
      </c>
      <c r="E826" s="75" t="s">
        <v>697</v>
      </c>
    </row>
    <row r="827" spans="1:5" x14ac:dyDescent="0.2">
      <c r="A827" s="75">
        <v>210002</v>
      </c>
      <c r="D827" s="73" t="str">
        <f t="shared" ref="D827:D890" si="26">CONCATENATE("IIEE-SJ - ",A827)</f>
        <v>IIEE-SJ - 210002</v>
      </c>
      <c r="E827" s="75" t="s">
        <v>698</v>
      </c>
    </row>
    <row r="828" spans="1:5" x14ac:dyDescent="0.2">
      <c r="A828" s="75">
        <v>210003</v>
      </c>
      <c r="D828" s="73" t="str">
        <f t="shared" si="26"/>
        <v>IIEE-SJ - 210003</v>
      </c>
      <c r="E828" s="75" t="s">
        <v>699</v>
      </c>
    </row>
    <row r="829" spans="1:5" x14ac:dyDescent="0.2">
      <c r="A829" s="75">
        <v>210004</v>
      </c>
      <c r="D829" s="73" t="str">
        <f t="shared" si="26"/>
        <v>IIEE-SJ - 210004</v>
      </c>
      <c r="E829" s="75" t="s">
        <v>700</v>
      </c>
    </row>
    <row r="830" spans="1:5" x14ac:dyDescent="0.2">
      <c r="A830" s="75">
        <v>210005</v>
      </c>
      <c r="D830" s="73" t="str">
        <f t="shared" si="26"/>
        <v>IIEE-SJ - 210005</v>
      </c>
      <c r="E830" s="75" t="s">
        <v>701</v>
      </c>
    </row>
    <row r="831" spans="1:5" x14ac:dyDescent="0.2">
      <c r="A831" s="75">
        <v>210006</v>
      </c>
      <c r="D831" s="73" t="str">
        <f t="shared" si="26"/>
        <v>IIEE-SJ - 210006</v>
      </c>
      <c r="E831" s="75" t="s">
        <v>702</v>
      </c>
    </row>
    <row r="832" spans="1:5" x14ac:dyDescent="0.2">
      <c r="A832" s="75">
        <v>210007</v>
      </c>
      <c r="D832" s="73" t="str">
        <f t="shared" si="26"/>
        <v>IIEE-SJ - 210007</v>
      </c>
      <c r="E832" s="75" t="s">
        <v>703</v>
      </c>
    </row>
    <row r="833" spans="1:5" x14ac:dyDescent="0.2">
      <c r="A833" s="75">
        <v>210008</v>
      </c>
      <c r="D833" s="73" t="str">
        <f t="shared" si="26"/>
        <v>IIEE-SJ - 210008</v>
      </c>
      <c r="E833" s="75" t="s">
        <v>704</v>
      </c>
    </row>
    <row r="834" spans="1:5" x14ac:dyDescent="0.2">
      <c r="D834" s="73"/>
    </row>
    <row r="835" spans="1:5" x14ac:dyDescent="0.2">
      <c r="A835" s="75">
        <v>211</v>
      </c>
      <c r="D835" s="73" t="str">
        <f t="shared" si="26"/>
        <v>IIEE-SJ - 211</v>
      </c>
      <c r="E835" s="75" t="s">
        <v>979</v>
      </c>
    </row>
    <row r="836" spans="1:5" x14ac:dyDescent="0.2">
      <c r="A836" s="75">
        <v>211001</v>
      </c>
      <c r="D836" s="73" t="str">
        <f t="shared" si="26"/>
        <v>IIEE-SJ - 211001</v>
      </c>
      <c r="E836" s="75" t="s">
        <v>705</v>
      </c>
    </row>
    <row r="837" spans="1:5" x14ac:dyDescent="0.2">
      <c r="A837" s="75">
        <v>211002</v>
      </c>
      <c r="D837" s="73" t="str">
        <f t="shared" si="26"/>
        <v>IIEE-SJ - 211002</v>
      </c>
      <c r="E837" s="75" t="s">
        <v>706</v>
      </c>
    </row>
    <row r="838" spans="1:5" x14ac:dyDescent="0.2">
      <c r="A838" s="75">
        <v>211003</v>
      </c>
      <c r="D838" s="73" t="str">
        <f t="shared" si="26"/>
        <v>IIEE-SJ - 211003</v>
      </c>
      <c r="E838" s="75" t="s">
        <v>707</v>
      </c>
    </row>
    <row r="839" spans="1:5" x14ac:dyDescent="0.2">
      <c r="A839" s="75">
        <v>211004</v>
      </c>
      <c r="D839" s="73" t="str">
        <f t="shared" si="26"/>
        <v>IIEE-SJ - 211004</v>
      </c>
      <c r="E839" s="75" t="s">
        <v>708</v>
      </c>
    </row>
    <row r="840" spans="1:5" x14ac:dyDescent="0.2">
      <c r="A840" s="75">
        <v>211005</v>
      </c>
      <c r="D840" s="73" t="str">
        <f t="shared" si="26"/>
        <v>IIEE-SJ - 211005</v>
      </c>
      <c r="E840" s="75" t="s">
        <v>709</v>
      </c>
    </row>
    <row r="841" spans="1:5" x14ac:dyDescent="0.2">
      <c r="A841" s="75">
        <v>211006</v>
      </c>
      <c r="D841" s="73" t="str">
        <f t="shared" si="26"/>
        <v>IIEE-SJ - 211006</v>
      </c>
      <c r="E841" s="75" t="s">
        <v>813</v>
      </c>
    </row>
    <row r="842" spans="1:5" x14ac:dyDescent="0.2">
      <c r="A842" s="75">
        <v>211007</v>
      </c>
      <c r="D842" s="73" t="str">
        <f t="shared" si="26"/>
        <v>IIEE-SJ - 211007</v>
      </c>
      <c r="E842" s="75" t="s">
        <v>814</v>
      </c>
    </row>
    <row r="843" spans="1:5" x14ac:dyDescent="0.2">
      <c r="A843" s="75">
        <v>211008</v>
      </c>
      <c r="D843" s="73" t="str">
        <f t="shared" si="26"/>
        <v>IIEE-SJ - 211008</v>
      </c>
      <c r="E843" s="75" t="s">
        <v>980</v>
      </c>
    </row>
    <row r="844" spans="1:5" x14ac:dyDescent="0.2">
      <c r="A844" s="75">
        <v>211009</v>
      </c>
      <c r="D844" s="73" t="str">
        <f t="shared" si="26"/>
        <v>IIEE-SJ - 211009</v>
      </c>
      <c r="E844" s="75" t="s">
        <v>981</v>
      </c>
    </row>
    <row r="845" spans="1:5" x14ac:dyDescent="0.2">
      <c r="D845" s="73"/>
    </row>
    <row r="846" spans="1:5" x14ac:dyDescent="0.2">
      <c r="A846" s="75">
        <v>212</v>
      </c>
      <c r="D846" s="73" t="str">
        <f t="shared" si="26"/>
        <v>IIEE-SJ - 212</v>
      </c>
      <c r="E846" s="75" t="s">
        <v>982</v>
      </c>
    </row>
    <row r="847" spans="1:5" x14ac:dyDescent="0.2">
      <c r="A847" s="75">
        <v>212001</v>
      </c>
      <c r="D847" s="73" t="str">
        <f t="shared" si="26"/>
        <v>IIEE-SJ - 212001</v>
      </c>
      <c r="E847" s="75" t="s">
        <v>710</v>
      </c>
    </row>
    <row r="848" spans="1:5" x14ac:dyDescent="0.2">
      <c r="A848" s="75">
        <v>212002</v>
      </c>
      <c r="D848" s="73" t="str">
        <f t="shared" si="26"/>
        <v>IIEE-SJ - 212002</v>
      </c>
      <c r="E848" s="75" t="s">
        <v>711</v>
      </c>
    </row>
    <row r="849" spans="1:5" x14ac:dyDescent="0.2">
      <c r="A849" s="75">
        <v>212003</v>
      </c>
      <c r="D849" s="73" t="str">
        <f t="shared" si="26"/>
        <v>IIEE-SJ - 212003</v>
      </c>
      <c r="E849" s="75" t="s">
        <v>712</v>
      </c>
    </row>
    <row r="850" spans="1:5" x14ac:dyDescent="0.2">
      <c r="A850" s="75">
        <v>212004</v>
      </c>
      <c r="D850" s="73" t="str">
        <f t="shared" si="26"/>
        <v>IIEE-SJ - 212004</v>
      </c>
      <c r="E850" s="75" t="s">
        <v>713</v>
      </c>
    </row>
    <row r="851" spans="1:5" x14ac:dyDescent="0.2">
      <c r="D851" s="73"/>
    </row>
    <row r="852" spans="1:5" x14ac:dyDescent="0.2">
      <c r="A852" s="75">
        <v>213</v>
      </c>
      <c r="D852" s="73" t="str">
        <f t="shared" si="26"/>
        <v>IIEE-SJ - 213</v>
      </c>
      <c r="E852" s="75" t="s">
        <v>983</v>
      </c>
    </row>
    <row r="853" spans="1:5" x14ac:dyDescent="0.2">
      <c r="A853" s="75">
        <v>213001</v>
      </c>
      <c r="D853" s="73" t="str">
        <f t="shared" si="26"/>
        <v>IIEE-SJ - 213001</v>
      </c>
      <c r="E853" s="75" t="s">
        <v>714</v>
      </c>
    </row>
    <row r="854" spans="1:5" x14ac:dyDescent="0.2">
      <c r="A854" s="75">
        <v>213002</v>
      </c>
      <c r="D854" s="73" t="str">
        <f t="shared" si="26"/>
        <v>IIEE-SJ - 213002</v>
      </c>
      <c r="E854" s="75" t="s">
        <v>715</v>
      </c>
    </row>
    <row r="855" spans="1:5" x14ac:dyDescent="0.2">
      <c r="A855" s="75">
        <v>213003</v>
      </c>
      <c r="D855" s="73" t="str">
        <f t="shared" si="26"/>
        <v>IIEE-SJ - 213003</v>
      </c>
      <c r="E855" s="75" t="s">
        <v>716</v>
      </c>
    </row>
    <row r="856" spans="1:5" x14ac:dyDescent="0.2">
      <c r="A856" s="75">
        <v>213004</v>
      </c>
      <c r="D856" s="73" t="str">
        <f t="shared" si="26"/>
        <v>IIEE-SJ - 213004</v>
      </c>
      <c r="E856" s="75" t="s">
        <v>717</v>
      </c>
    </row>
    <row r="857" spans="1:5" x14ac:dyDescent="0.2">
      <c r="A857" s="75">
        <v>213005</v>
      </c>
      <c r="D857" s="73" t="str">
        <f t="shared" si="26"/>
        <v>IIEE-SJ - 213005</v>
      </c>
      <c r="E857" s="75" t="s">
        <v>718</v>
      </c>
    </row>
    <row r="858" spans="1:5" x14ac:dyDescent="0.2">
      <c r="A858" s="75">
        <v>213006</v>
      </c>
      <c r="D858" s="73" t="str">
        <f t="shared" si="26"/>
        <v>IIEE-SJ - 213006</v>
      </c>
      <c r="E858" s="75" t="s">
        <v>719</v>
      </c>
    </row>
    <row r="859" spans="1:5" x14ac:dyDescent="0.2">
      <c r="A859" s="75">
        <v>213007</v>
      </c>
      <c r="D859" s="73" t="str">
        <f t="shared" si="26"/>
        <v>IIEE-SJ - 213007</v>
      </c>
      <c r="E859" s="75" t="s">
        <v>720</v>
      </c>
    </row>
    <row r="860" spans="1:5" x14ac:dyDescent="0.2">
      <c r="A860" s="75">
        <v>213008</v>
      </c>
      <c r="D860" s="73" t="str">
        <f t="shared" si="26"/>
        <v>IIEE-SJ - 213008</v>
      </c>
      <c r="E860" s="75" t="s">
        <v>721</v>
      </c>
    </row>
    <row r="861" spans="1:5" x14ac:dyDescent="0.2">
      <c r="D861" s="73"/>
    </row>
    <row r="862" spans="1:5" x14ac:dyDescent="0.2">
      <c r="A862" s="75">
        <v>214</v>
      </c>
      <c r="D862" s="73" t="str">
        <f t="shared" si="26"/>
        <v>IIEE-SJ - 214</v>
      </c>
      <c r="E862" s="75" t="s">
        <v>984</v>
      </c>
    </row>
    <row r="863" spans="1:5" x14ac:dyDescent="0.2">
      <c r="A863" s="75">
        <v>214001</v>
      </c>
      <c r="D863" s="73" t="str">
        <f t="shared" si="26"/>
        <v>IIEE-SJ - 214001</v>
      </c>
      <c r="E863" s="75" t="s">
        <v>722</v>
      </c>
    </row>
    <row r="864" spans="1:5" x14ac:dyDescent="0.2">
      <c r="A864" s="75">
        <v>214002</v>
      </c>
      <c r="D864" s="73" t="str">
        <f t="shared" si="26"/>
        <v>IIEE-SJ - 214002</v>
      </c>
      <c r="E864" s="75" t="s">
        <v>723</v>
      </c>
    </row>
    <row r="865" spans="1:5" x14ac:dyDescent="0.2">
      <c r="A865" s="75">
        <v>214003</v>
      </c>
      <c r="D865" s="73" t="str">
        <f t="shared" si="26"/>
        <v>IIEE-SJ - 214003</v>
      </c>
      <c r="E865" s="75" t="s">
        <v>724</v>
      </c>
    </row>
    <row r="866" spans="1:5" x14ac:dyDescent="0.2">
      <c r="A866" s="75">
        <v>214004</v>
      </c>
      <c r="D866" s="73" t="str">
        <f t="shared" si="26"/>
        <v>IIEE-SJ - 214004</v>
      </c>
      <c r="E866" s="75" t="s">
        <v>725</v>
      </c>
    </row>
    <row r="867" spans="1:5" x14ac:dyDescent="0.2">
      <c r="A867" s="75">
        <v>214005</v>
      </c>
      <c r="D867" s="73" t="str">
        <f t="shared" si="26"/>
        <v>IIEE-SJ - 214005</v>
      </c>
      <c r="E867" s="75" t="s">
        <v>726</v>
      </c>
    </row>
    <row r="868" spans="1:5" x14ac:dyDescent="0.2">
      <c r="A868" s="75">
        <v>214006</v>
      </c>
      <c r="D868" s="73" t="str">
        <f t="shared" si="26"/>
        <v>IIEE-SJ - 214006</v>
      </c>
      <c r="E868" s="75" t="s">
        <v>727</v>
      </c>
    </row>
    <row r="869" spans="1:5" x14ac:dyDescent="0.2">
      <c r="D869" s="73"/>
    </row>
    <row r="870" spans="1:5" x14ac:dyDescent="0.2">
      <c r="A870" s="75">
        <v>215</v>
      </c>
      <c r="D870" s="73" t="str">
        <f t="shared" si="26"/>
        <v>IIEE-SJ - 215</v>
      </c>
      <c r="E870" s="75" t="s">
        <v>985</v>
      </c>
    </row>
    <row r="871" spans="1:5" x14ac:dyDescent="0.2">
      <c r="A871" s="75">
        <v>215001</v>
      </c>
      <c r="D871" s="73" t="str">
        <f t="shared" si="26"/>
        <v>IIEE-SJ - 215001</v>
      </c>
      <c r="E871" s="75" t="s">
        <v>728</v>
      </c>
    </row>
    <row r="872" spans="1:5" x14ac:dyDescent="0.2">
      <c r="A872" s="75">
        <v>215002</v>
      </c>
      <c r="D872" s="73" t="str">
        <f t="shared" si="26"/>
        <v>IIEE-SJ - 215002</v>
      </c>
      <c r="E872" s="75" t="s">
        <v>729</v>
      </c>
    </row>
    <row r="873" spans="1:5" x14ac:dyDescent="0.2">
      <c r="A873" s="75">
        <v>215003</v>
      </c>
      <c r="D873" s="73" t="str">
        <f t="shared" si="26"/>
        <v>IIEE-SJ - 215003</v>
      </c>
      <c r="E873" s="75" t="s">
        <v>730</v>
      </c>
    </row>
    <row r="874" spans="1:5" x14ac:dyDescent="0.2">
      <c r="A874" s="75">
        <v>215004</v>
      </c>
      <c r="D874" s="73" t="str">
        <f t="shared" si="26"/>
        <v>IIEE-SJ - 215004</v>
      </c>
      <c r="E874" s="75" t="s">
        <v>731</v>
      </c>
    </row>
    <row r="875" spans="1:5" x14ac:dyDescent="0.2">
      <c r="A875" s="75">
        <v>215005</v>
      </c>
      <c r="D875" s="73" t="str">
        <f t="shared" si="26"/>
        <v>IIEE-SJ - 215005</v>
      </c>
      <c r="E875" s="75" t="s">
        <v>732</v>
      </c>
    </row>
    <row r="876" spans="1:5" x14ac:dyDescent="0.2">
      <c r="A876" s="75">
        <v>215006</v>
      </c>
      <c r="D876" s="73" t="str">
        <f t="shared" si="26"/>
        <v>IIEE-SJ - 215006</v>
      </c>
      <c r="E876" s="75" t="s">
        <v>733</v>
      </c>
    </row>
    <row r="877" spans="1:5" x14ac:dyDescent="0.2">
      <c r="D877" s="73"/>
    </row>
    <row r="878" spans="1:5" x14ac:dyDescent="0.2">
      <c r="A878" s="75">
        <v>216</v>
      </c>
      <c r="D878" s="73" t="str">
        <f t="shared" si="26"/>
        <v>IIEE-SJ - 216</v>
      </c>
      <c r="E878" s="75" t="s">
        <v>986</v>
      </c>
    </row>
    <row r="879" spans="1:5" x14ac:dyDescent="0.2">
      <c r="A879" s="75">
        <v>216001</v>
      </c>
      <c r="D879" s="73" t="str">
        <f t="shared" si="26"/>
        <v>IIEE-SJ - 216001</v>
      </c>
      <c r="E879" s="75" t="s">
        <v>734</v>
      </c>
    </row>
    <row r="880" spans="1:5" x14ac:dyDescent="0.2">
      <c r="A880" s="75">
        <v>216002</v>
      </c>
      <c r="D880" s="73" t="str">
        <f t="shared" si="26"/>
        <v>IIEE-SJ - 216002</v>
      </c>
      <c r="E880" s="75" t="s">
        <v>735</v>
      </c>
    </row>
    <row r="881" spans="1:5" x14ac:dyDescent="0.2">
      <c r="A881" s="75">
        <v>216003</v>
      </c>
      <c r="D881" s="73" t="str">
        <f t="shared" si="26"/>
        <v>IIEE-SJ - 216003</v>
      </c>
      <c r="E881" s="75" t="s">
        <v>736</v>
      </c>
    </row>
    <row r="882" spans="1:5" x14ac:dyDescent="0.2">
      <c r="A882" s="75">
        <v>216004</v>
      </c>
      <c r="D882" s="73" t="str">
        <f t="shared" si="26"/>
        <v>IIEE-SJ - 216004</v>
      </c>
      <c r="E882" s="75" t="s">
        <v>737</v>
      </c>
    </row>
    <row r="883" spans="1:5" x14ac:dyDescent="0.2">
      <c r="A883" s="75">
        <v>216005</v>
      </c>
      <c r="D883" s="73" t="str">
        <f t="shared" si="26"/>
        <v>IIEE-SJ - 216005</v>
      </c>
      <c r="E883" s="75" t="s">
        <v>738</v>
      </c>
    </row>
    <row r="884" spans="1:5" x14ac:dyDescent="0.2">
      <c r="D884" s="73"/>
    </row>
    <row r="885" spans="1:5" x14ac:dyDescent="0.2">
      <c r="A885" s="75">
        <v>217</v>
      </c>
      <c r="D885" s="73" t="str">
        <f t="shared" si="26"/>
        <v>IIEE-SJ - 217</v>
      </c>
      <c r="E885" s="75" t="s">
        <v>987</v>
      </c>
    </row>
    <row r="886" spans="1:5" x14ac:dyDescent="0.2">
      <c r="A886" s="75">
        <v>217001</v>
      </c>
      <c r="D886" s="73" t="str">
        <f t="shared" si="26"/>
        <v>IIEE-SJ - 217001</v>
      </c>
      <c r="E886" s="75" t="s">
        <v>739</v>
      </c>
    </row>
    <row r="887" spans="1:5" x14ac:dyDescent="0.2">
      <c r="A887" s="75">
        <v>217002</v>
      </c>
      <c r="D887" s="73" t="str">
        <f t="shared" si="26"/>
        <v>IIEE-SJ - 217002</v>
      </c>
      <c r="E887" s="75" t="s">
        <v>740</v>
      </c>
    </row>
    <row r="888" spans="1:5" x14ac:dyDescent="0.2">
      <c r="D888" s="73"/>
    </row>
    <row r="889" spans="1:5" x14ac:dyDescent="0.2">
      <c r="A889" s="75">
        <v>218</v>
      </c>
      <c r="D889" s="73" t="str">
        <f t="shared" si="26"/>
        <v>IIEE-SJ - 218</v>
      </c>
      <c r="E889" s="75" t="s">
        <v>935</v>
      </c>
    </row>
    <row r="890" spans="1:5" x14ac:dyDescent="0.2">
      <c r="A890" s="75">
        <v>218001</v>
      </c>
      <c r="D890" s="73" t="str">
        <f t="shared" si="26"/>
        <v>IIEE-SJ - 218001</v>
      </c>
      <c r="E890" s="75" t="s">
        <v>741</v>
      </c>
    </row>
    <row r="891" spans="1:5" x14ac:dyDescent="0.2">
      <c r="A891" s="75">
        <v>218002</v>
      </c>
      <c r="D891" s="73" t="str">
        <f t="shared" ref="D891:D953" si="27">CONCATENATE("IIEE-SJ - ",A891)</f>
        <v>IIEE-SJ - 218002</v>
      </c>
      <c r="E891" s="75" t="s">
        <v>742</v>
      </c>
    </row>
    <row r="892" spans="1:5" x14ac:dyDescent="0.2">
      <c r="A892" s="75">
        <v>218003</v>
      </c>
      <c r="D892" s="73" t="str">
        <f t="shared" si="27"/>
        <v>IIEE-SJ - 218003</v>
      </c>
      <c r="E892" s="75" t="s">
        <v>743</v>
      </c>
    </row>
    <row r="893" spans="1:5" x14ac:dyDescent="0.2">
      <c r="D893" s="73"/>
    </row>
    <row r="894" spans="1:5" x14ac:dyDescent="0.2">
      <c r="A894" s="75">
        <v>219</v>
      </c>
      <c r="D894" s="73" t="str">
        <f t="shared" si="27"/>
        <v>IIEE-SJ - 219</v>
      </c>
      <c r="E894" s="75" t="s">
        <v>988</v>
      </c>
    </row>
    <row r="895" spans="1:5" x14ac:dyDescent="0.2">
      <c r="A895" s="75">
        <v>219001</v>
      </c>
      <c r="D895" s="73" t="str">
        <f t="shared" si="27"/>
        <v>IIEE-SJ - 219001</v>
      </c>
      <c r="E895" s="75" t="s">
        <v>989</v>
      </c>
    </row>
    <row r="896" spans="1:5" x14ac:dyDescent="0.2">
      <c r="A896" s="75">
        <v>219002</v>
      </c>
      <c r="D896" s="73" t="str">
        <f t="shared" si="27"/>
        <v>IIEE-SJ - 219002</v>
      </c>
      <c r="E896" s="75" t="s">
        <v>990</v>
      </c>
    </row>
    <row r="897" spans="1:5" x14ac:dyDescent="0.2">
      <c r="A897" s="75">
        <v>219003</v>
      </c>
      <c r="D897" s="73" t="str">
        <f t="shared" si="27"/>
        <v>IIEE-SJ - 219003</v>
      </c>
      <c r="E897" s="75" t="s">
        <v>991</v>
      </c>
    </row>
    <row r="898" spans="1:5" x14ac:dyDescent="0.2">
      <c r="A898" s="75">
        <v>219004</v>
      </c>
      <c r="D898" s="73" t="str">
        <f t="shared" si="27"/>
        <v>IIEE-SJ - 219004</v>
      </c>
      <c r="E898" s="75" t="s">
        <v>992</v>
      </c>
    </row>
    <row r="899" spans="1:5" x14ac:dyDescent="0.2">
      <c r="A899" s="75">
        <v>219005</v>
      </c>
      <c r="D899" s="73" t="str">
        <f t="shared" si="27"/>
        <v>IIEE-SJ - 219005</v>
      </c>
      <c r="E899" s="75" t="s">
        <v>993</v>
      </c>
    </row>
    <row r="900" spans="1:5" x14ac:dyDescent="0.2">
      <c r="D900" s="73"/>
    </row>
    <row r="901" spans="1:5" x14ac:dyDescent="0.2">
      <c r="A901" s="75">
        <v>220</v>
      </c>
      <c r="D901" s="73" t="str">
        <f t="shared" si="27"/>
        <v>IIEE-SJ - 220</v>
      </c>
      <c r="E901" s="75" t="s">
        <v>994</v>
      </c>
    </row>
    <row r="902" spans="1:5" x14ac:dyDescent="0.2">
      <c r="A902" s="75">
        <v>220001</v>
      </c>
      <c r="D902" s="73" t="str">
        <f t="shared" si="27"/>
        <v>IIEE-SJ - 220001</v>
      </c>
      <c r="E902" s="75" t="s">
        <v>744</v>
      </c>
    </row>
    <row r="903" spans="1:5" x14ac:dyDescent="0.2">
      <c r="A903" s="75">
        <v>220002</v>
      </c>
      <c r="D903" s="73" t="str">
        <f t="shared" si="27"/>
        <v>IIEE-SJ - 220002</v>
      </c>
      <c r="E903" s="75" t="s">
        <v>745</v>
      </c>
    </row>
    <row r="904" spans="1:5" x14ac:dyDescent="0.2">
      <c r="A904" s="75">
        <v>220003</v>
      </c>
      <c r="D904" s="73" t="str">
        <f t="shared" si="27"/>
        <v>IIEE-SJ - 220003</v>
      </c>
      <c r="E904" s="75" t="s">
        <v>746</v>
      </c>
    </row>
    <row r="905" spans="1:5" x14ac:dyDescent="0.2">
      <c r="A905" s="75">
        <v>220004</v>
      </c>
      <c r="D905" s="73" t="str">
        <f t="shared" si="27"/>
        <v>IIEE-SJ - 220004</v>
      </c>
      <c r="E905" s="75" t="s">
        <v>747</v>
      </c>
    </row>
    <row r="906" spans="1:5" x14ac:dyDescent="0.2">
      <c r="A906" s="75">
        <v>220005</v>
      </c>
      <c r="D906" s="73" t="str">
        <f t="shared" si="27"/>
        <v>IIEE-SJ - 220005</v>
      </c>
      <c r="E906" s="75" t="s">
        <v>748</v>
      </c>
    </row>
    <row r="907" spans="1:5" x14ac:dyDescent="0.2">
      <c r="A907" s="75">
        <v>220006</v>
      </c>
      <c r="D907" s="73" t="str">
        <f t="shared" si="27"/>
        <v>IIEE-SJ - 220006</v>
      </c>
      <c r="E907" s="75" t="s">
        <v>749</v>
      </c>
    </row>
    <row r="908" spans="1:5" x14ac:dyDescent="0.2">
      <c r="D908" s="73"/>
    </row>
    <row r="909" spans="1:5" x14ac:dyDescent="0.2">
      <c r="A909" s="75">
        <v>221</v>
      </c>
      <c r="D909" s="73" t="str">
        <f t="shared" si="27"/>
        <v>IIEE-SJ - 221</v>
      </c>
      <c r="E909" s="75" t="s">
        <v>995</v>
      </c>
    </row>
    <row r="910" spans="1:5" x14ac:dyDescent="0.2">
      <c r="A910" s="75">
        <v>221001</v>
      </c>
      <c r="D910" s="73" t="str">
        <f t="shared" si="27"/>
        <v>IIEE-SJ - 221001</v>
      </c>
      <c r="E910" s="75" t="s">
        <v>750</v>
      </c>
    </row>
    <row r="911" spans="1:5" x14ac:dyDescent="0.2">
      <c r="A911" s="75">
        <v>221002</v>
      </c>
      <c r="D911" s="73" t="str">
        <f t="shared" si="27"/>
        <v>IIEE-SJ - 221002</v>
      </c>
      <c r="E911" s="75" t="s">
        <v>751</v>
      </c>
    </row>
    <row r="912" spans="1:5" x14ac:dyDescent="0.2">
      <c r="A912" s="75">
        <v>221003</v>
      </c>
      <c r="D912" s="73" t="str">
        <f t="shared" si="27"/>
        <v>IIEE-SJ - 221003</v>
      </c>
      <c r="E912" s="75" t="s">
        <v>752</v>
      </c>
    </row>
    <row r="913" spans="1:5" x14ac:dyDescent="0.2">
      <c r="A913" s="75">
        <v>221004</v>
      </c>
      <c r="D913" s="73" t="str">
        <f t="shared" si="27"/>
        <v>IIEE-SJ - 221004</v>
      </c>
      <c r="E913" s="75" t="s">
        <v>753</v>
      </c>
    </row>
    <row r="914" spans="1:5" x14ac:dyDescent="0.2">
      <c r="A914" s="75">
        <v>221005</v>
      </c>
      <c r="D914" s="73" t="str">
        <f t="shared" si="27"/>
        <v>IIEE-SJ - 221005</v>
      </c>
      <c r="E914" s="75" t="s">
        <v>754</v>
      </c>
    </row>
    <row r="915" spans="1:5" x14ac:dyDescent="0.2">
      <c r="A915" s="75">
        <v>221006</v>
      </c>
      <c r="D915" s="73" t="str">
        <f t="shared" si="27"/>
        <v>IIEE-SJ - 221006</v>
      </c>
      <c r="E915" s="75" t="s">
        <v>755</v>
      </c>
    </row>
    <row r="916" spans="1:5" x14ac:dyDescent="0.2">
      <c r="D916" s="73"/>
    </row>
    <row r="917" spans="1:5" x14ac:dyDescent="0.2">
      <c r="A917" s="75">
        <v>222</v>
      </c>
      <c r="D917" s="73" t="str">
        <f t="shared" si="27"/>
        <v>IIEE-SJ - 222</v>
      </c>
      <c r="E917" s="75" t="s">
        <v>996</v>
      </c>
    </row>
    <row r="918" spans="1:5" x14ac:dyDescent="0.2">
      <c r="A918" s="75">
        <v>222001</v>
      </c>
      <c r="D918" s="73" t="str">
        <f t="shared" si="27"/>
        <v>IIEE-SJ - 222001</v>
      </c>
      <c r="E918" s="75" t="s">
        <v>756</v>
      </c>
    </row>
    <row r="919" spans="1:5" x14ac:dyDescent="0.2">
      <c r="A919" s="75">
        <v>222002</v>
      </c>
      <c r="D919" s="73" t="str">
        <f t="shared" si="27"/>
        <v>IIEE-SJ - 222002</v>
      </c>
      <c r="E919" s="75" t="s">
        <v>757</v>
      </c>
    </row>
    <row r="920" spans="1:5" x14ac:dyDescent="0.2">
      <c r="A920" s="75">
        <v>222003</v>
      </c>
      <c r="D920" s="73" t="str">
        <f t="shared" si="27"/>
        <v>IIEE-SJ - 222003</v>
      </c>
      <c r="E920" s="75" t="s">
        <v>758</v>
      </c>
    </row>
    <row r="921" spans="1:5" x14ac:dyDescent="0.2">
      <c r="A921" s="75">
        <v>222004</v>
      </c>
      <c r="D921" s="73" t="str">
        <f t="shared" si="27"/>
        <v>IIEE-SJ - 222004</v>
      </c>
      <c r="E921" s="75" t="s">
        <v>759</v>
      </c>
    </row>
    <row r="922" spans="1:5" x14ac:dyDescent="0.2">
      <c r="A922" s="75">
        <v>222005</v>
      </c>
      <c r="D922" s="73" t="str">
        <f t="shared" si="27"/>
        <v>IIEE-SJ - 222005</v>
      </c>
      <c r="E922" s="75" t="s">
        <v>760</v>
      </c>
    </row>
    <row r="923" spans="1:5" x14ac:dyDescent="0.2">
      <c r="A923" s="75">
        <v>222006</v>
      </c>
      <c r="D923" s="73" t="str">
        <f t="shared" si="27"/>
        <v>IIEE-SJ - 222006</v>
      </c>
      <c r="E923" s="75" t="s">
        <v>761</v>
      </c>
    </row>
    <row r="924" spans="1:5" x14ac:dyDescent="0.2">
      <c r="A924" s="75">
        <v>222007</v>
      </c>
      <c r="D924" s="73" t="str">
        <f t="shared" si="27"/>
        <v>IIEE-SJ - 222007</v>
      </c>
      <c r="E924" s="75" t="s">
        <v>762</v>
      </c>
    </row>
    <row r="925" spans="1:5" x14ac:dyDescent="0.2">
      <c r="A925" s="75">
        <v>222008</v>
      </c>
      <c r="D925" s="73" t="str">
        <f t="shared" si="27"/>
        <v>IIEE-SJ - 222008</v>
      </c>
      <c r="E925" s="75" t="s">
        <v>763</v>
      </c>
    </row>
    <row r="926" spans="1:5" x14ac:dyDescent="0.2">
      <c r="A926" s="75">
        <v>222009</v>
      </c>
      <c r="D926" s="73" t="str">
        <f t="shared" si="27"/>
        <v>IIEE-SJ - 222009</v>
      </c>
      <c r="E926" s="75" t="s">
        <v>764</v>
      </c>
    </row>
    <row r="927" spans="1:5" x14ac:dyDescent="0.2">
      <c r="A927" s="75">
        <v>222010</v>
      </c>
      <c r="D927" s="73" t="str">
        <f t="shared" si="27"/>
        <v>IIEE-SJ - 222010</v>
      </c>
      <c r="E927" s="75" t="s">
        <v>765</v>
      </c>
    </row>
    <row r="928" spans="1:5" x14ac:dyDescent="0.2">
      <c r="A928" s="75">
        <v>222011</v>
      </c>
      <c r="D928" s="73" t="str">
        <f t="shared" si="27"/>
        <v>IIEE-SJ - 222011</v>
      </c>
      <c r="E928" s="75" t="s">
        <v>766</v>
      </c>
    </row>
    <row r="929" spans="1:5" x14ac:dyDescent="0.2">
      <c r="A929" s="75">
        <v>222012</v>
      </c>
      <c r="D929" s="73" t="str">
        <f t="shared" si="27"/>
        <v>IIEE-SJ - 222012</v>
      </c>
      <c r="E929" s="75" t="s">
        <v>767</v>
      </c>
    </row>
    <row r="930" spans="1:5" x14ac:dyDescent="0.2">
      <c r="A930" s="75">
        <v>222013</v>
      </c>
      <c r="D930" s="73" t="str">
        <f t="shared" si="27"/>
        <v>IIEE-SJ - 222013</v>
      </c>
      <c r="E930" s="75" t="s">
        <v>768</v>
      </c>
    </row>
    <row r="931" spans="1:5" x14ac:dyDescent="0.2">
      <c r="A931" s="75">
        <v>222014</v>
      </c>
      <c r="D931" s="73" t="str">
        <f t="shared" si="27"/>
        <v>IIEE-SJ - 222014</v>
      </c>
      <c r="E931" s="75" t="s">
        <v>769</v>
      </c>
    </row>
    <row r="932" spans="1:5" x14ac:dyDescent="0.2">
      <c r="A932" s="75">
        <v>222015</v>
      </c>
      <c r="D932" s="73" t="str">
        <f t="shared" si="27"/>
        <v>IIEE-SJ - 222015</v>
      </c>
      <c r="E932" s="75" t="s">
        <v>770</v>
      </c>
    </row>
    <row r="933" spans="1:5" x14ac:dyDescent="0.2">
      <c r="A933" s="75">
        <v>222016</v>
      </c>
      <c r="D933" s="73" t="str">
        <f t="shared" si="27"/>
        <v>IIEE-SJ - 222016</v>
      </c>
      <c r="E933" s="75" t="s">
        <v>771</v>
      </c>
    </row>
    <row r="934" spans="1:5" x14ac:dyDescent="0.2">
      <c r="D934" s="73"/>
    </row>
    <row r="935" spans="1:5" x14ac:dyDescent="0.2">
      <c r="A935" s="75">
        <v>223</v>
      </c>
      <c r="D935" s="73" t="str">
        <f t="shared" si="27"/>
        <v>IIEE-SJ - 223</v>
      </c>
      <c r="E935" s="75" t="s">
        <v>997</v>
      </c>
    </row>
    <row r="936" spans="1:5" x14ac:dyDescent="0.2">
      <c r="A936" s="75">
        <v>223001</v>
      </c>
      <c r="D936" s="73" t="str">
        <f t="shared" si="27"/>
        <v>IIEE-SJ - 223001</v>
      </c>
      <c r="E936" s="75" t="s">
        <v>772</v>
      </c>
    </row>
    <row r="937" spans="1:5" x14ac:dyDescent="0.2">
      <c r="A937" s="75">
        <v>223002</v>
      </c>
      <c r="D937" s="73" t="str">
        <f t="shared" si="27"/>
        <v>IIEE-SJ - 223002</v>
      </c>
      <c r="E937" s="75" t="s">
        <v>773</v>
      </c>
    </row>
    <row r="938" spans="1:5" x14ac:dyDescent="0.2">
      <c r="A938" s="75">
        <v>223003</v>
      </c>
      <c r="D938" s="73" t="str">
        <f t="shared" si="27"/>
        <v>IIEE-SJ - 223003</v>
      </c>
      <c r="E938" s="75" t="s">
        <v>774</v>
      </c>
    </row>
    <row r="939" spans="1:5" x14ac:dyDescent="0.2">
      <c r="A939" s="75">
        <v>223004</v>
      </c>
      <c r="D939" s="73" t="str">
        <f t="shared" si="27"/>
        <v>IIEE-SJ - 223004</v>
      </c>
      <c r="E939" s="75" t="s">
        <v>775</v>
      </c>
    </row>
    <row r="940" spans="1:5" x14ac:dyDescent="0.2">
      <c r="A940" s="75">
        <v>223005</v>
      </c>
      <c r="D940" s="73" t="str">
        <f t="shared" si="27"/>
        <v>IIEE-SJ - 223005</v>
      </c>
      <c r="E940" s="75" t="s">
        <v>776</v>
      </c>
    </row>
    <row r="941" spans="1:5" x14ac:dyDescent="0.2">
      <c r="A941" s="75">
        <v>223006</v>
      </c>
      <c r="D941" s="73" t="str">
        <f t="shared" si="27"/>
        <v>IIEE-SJ - 223006</v>
      </c>
      <c r="E941" s="75" t="s">
        <v>777</v>
      </c>
    </row>
    <row r="942" spans="1:5" x14ac:dyDescent="0.2">
      <c r="A942" s="75">
        <v>223007</v>
      </c>
      <c r="D942" s="73" t="str">
        <f t="shared" si="27"/>
        <v>IIEE-SJ - 223007</v>
      </c>
      <c r="E942" s="75" t="s">
        <v>778</v>
      </c>
    </row>
    <row r="943" spans="1:5" x14ac:dyDescent="0.2">
      <c r="A943" s="75">
        <v>223008</v>
      </c>
      <c r="D943" s="73" t="str">
        <f t="shared" si="27"/>
        <v>IIEE-SJ - 223008</v>
      </c>
      <c r="E943" s="75" t="s">
        <v>779</v>
      </c>
    </row>
    <row r="944" spans="1:5" x14ac:dyDescent="0.2">
      <c r="A944" s="75">
        <v>223009</v>
      </c>
      <c r="D944" s="73" t="str">
        <f t="shared" si="27"/>
        <v>IIEE-SJ - 223009</v>
      </c>
      <c r="E944" s="75" t="s">
        <v>780</v>
      </c>
    </row>
    <row r="945" spans="1:5" x14ac:dyDescent="0.2">
      <c r="A945" s="75">
        <v>223010</v>
      </c>
      <c r="D945" s="73" t="str">
        <f t="shared" si="27"/>
        <v>IIEE-SJ - 223010</v>
      </c>
      <c r="E945" s="75" t="s">
        <v>781</v>
      </c>
    </row>
    <row r="946" spans="1:5" x14ac:dyDescent="0.2">
      <c r="D946" s="73"/>
    </row>
    <row r="947" spans="1:5" x14ac:dyDescent="0.2">
      <c r="A947" s="75">
        <v>224</v>
      </c>
      <c r="D947" s="73" t="str">
        <f t="shared" si="27"/>
        <v>IIEE-SJ - 224</v>
      </c>
      <c r="E947" s="75" t="s">
        <v>402</v>
      </c>
    </row>
    <row r="948" spans="1:5" x14ac:dyDescent="0.2">
      <c r="A948" s="75">
        <v>224001</v>
      </c>
      <c r="D948" s="73" t="str">
        <f t="shared" si="27"/>
        <v>IIEE-SJ - 224001</v>
      </c>
      <c r="E948" s="75" t="s">
        <v>786</v>
      </c>
    </row>
    <row r="949" spans="1:5" x14ac:dyDescent="0.2">
      <c r="A949" s="75">
        <v>224002</v>
      </c>
      <c r="D949" s="73" t="str">
        <f t="shared" si="27"/>
        <v>IIEE-SJ - 224002</v>
      </c>
      <c r="E949" s="75" t="s">
        <v>787</v>
      </c>
    </row>
    <row r="950" spans="1:5" x14ac:dyDescent="0.2">
      <c r="D950" s="73"/>
    </row>
    <row r="951" spans="1:5" x14ac:dyDescent="0.2">
      <c r="A951" s="75">
        <v>225</v>
      </c>
      <c r="D951" s="73" t="str">
        <f t="shared" si="27"/>
        <v>IIEE-SJ - 225</v>
      </c>
      <c r="E951" s="75" t="s">
        <v>998</v>
      </c>
    </row>
    <row r="952" spans="1:5" x14ac:dyDescent="0.2">
      <c r="A952" s="75">
        <v>225001</v>
      </c>
      <c r="D952" s="73" t="str">
        <f t="shared" si="27"/>
        <v>IIEE-SJ - 225001</v>
      </c>
      <c r="E952" s="75" t="s">
        <v>808</v>
      </c>
    </row>
    <row r="953" spans="1:5" x14ac:dyDescent="0.2">
      <c r="A953" s="75">
        <v>225002</v>
      </c>
      <c r="D953" s="73" t="str">
        <f t="shared" si="27"/>
        <v>IIEE-SJ - 225002</v>
      </c>
      <c r="E953" s="75" t="s">
        <v>809</v>
      </c>
    </row>
    <row r="954" spans="1:5" x14ac:dyDescent="0.2">
      <c r="D954" s="73"/>
    </row>
    <row r="955" spans="1:5" x14ac:dyDescent="0.2">
      <c r="A955" s="75">
        <v>226</v>
      </c>
      <c r="D955" s="73" t="str">
        <f t="shared" ref="D955:D969" si="28">CONCATENATE("IIEE-SJ - ",A955)</f>
        <v>IIEE-SJ - 226</v>
      </c>
      <c r="E955" s="75" t="s">
        <v>999</v>
      </c>
    </row>
    <row r="956" spans="1:5" x14ac:dyDescent="0.2">
      <c r="A956" s="75">
        <v>226001</v>
      </c>
      <c r="D956" s="73" t="str">
        <f t="shared" si="28"/>
        <v>IIEE-SJ - 226001</v>
      </c>
      <c r="E956" s="75" t="s">
        <v>794</v>
      </c>
    </row>
    <row r="957" spans="1:5" x14ac:dyDescent="0.2">
      <c r="A957" s="75">
        <v>226002</v>
      </c>
      <c r="D957" s="73" t="str">
        <f t="shared" si="28"/>
        <v>IIEE-SJ - 226002</v>
      </c>
      <c r="E957" s="75" t="s">
        <v>795</v>
      </c>
    </row>
    <row r="958" spans="1:5" x14ac:dyDescent="0.2">
      <c r="A958" s="75">
        <v>226003</v>
      </c>
      <c r="D958" s="73" t="str">
        <f t="shared" si="28"/>
        <v>IIEE-SJ - 226003</v>
      </c>
      <c r="E958" s="75" t="s">
        <v>796</v>
      </c>
    </row>
    <row r="959" spans="1:5" x14ac:dyDescent="0.2">
      <c r="A959" s="75">
        <v>226004</v>
      </c>
      <c r="D959" s="73" t="str">
        <f t="shared" si="28"/>
        <v>IIEE-SJ - 226004</v>
      </c>
      <c r="E959" s="75" t="s">
        <v>810</v>
      </c>
    </row>
    <row r="960" spans="1:5" x14ac:dyDescent="0.2">
      <c r="A960" s="75">
        <v>226005</v>
      </c>
      <c r="D960" s="73" t="str">
        <f t="shared" si="28"/>
        <v>IIEE-SJ - 226005</v>
      </c>
      <c r="E960" s="75" t="s">
        <v>811</v>
      </c>
    </row>
    <row r="961" spans="1:5" x14ac:dyDescent="0.2">
      <c r="D961" s="73"/>
    </row>
    <row r="962" spans="1:5" x14ac:dyDescent="0.2">
      <c r="A962" s="75">
        <v>227</v>
      </c>
      <c r="D962" s="73" t="str">
        <f t="shared" si="28"/>
        <v>IIEE-SJ - 227</v>
      </c>
      <c r="E962" s="75" t="s">
        <v>1000</v>
      </c>
    </row>
    <row r="963" spans="1:5" x14ac:dyDescent="0.2">
      <c r="A963" s="75">
        <v>227001</v>
      </c>
      <c r="D963" s="73" t="str">
        <f t="shared" si="28"/>
        <v>IIEE-SJ - 227001</v>
      </c>
      <c r="E963" s="75" t="s">
        <v>802</v>
      </c>
    </row>
    <row r="964" spans="1:5" x14ac:dyDescent="0.2">
      <c r="A964" s="75">
        <v>227002</v>
      </c>
      <c r="D964" s="73" t="str">
        <f t="shared" si="28"/>
        <v>IIEE-SJ - 227002</v>
      </c>
      <c r="E964" s="75" t="s">
        <v>803</v>
      </c>
    </row>
    <row r="965" spans="1:5" x14ac:dyDescent="0.2">
      <c r="A965" s="75">
        <v>227003</v>
      </c>
      <c r="D965" s="73" t="str">
        <f t="shared" si="28"/>
        <v>IIEE-SJ - 227003</v>
      </c>
      <c r="E965" s="75" t="s">
        <v>804</v>
      </c>
    </row>
    <row r="966" spans="1:5" x14ac:dyDescent="0.2">
      <c r="A966" s="75">
        <v>227004</v>
      </c>
      <c r="D966" s="73" t="str">
        <f t="shared" si="28"/>
        <v>IIEE-SJ - 227004</v>
      </c>
      <c r="E966" s="75" t="s">
        <v>805</v>
      </c>
    </row>
    <row r="967" spans="1:5" x14ac:dyDescent="0.2">
      <c r="A967" s="75">
        <v>227005</v>
      </c>
      <c r="D967" s="73" t="str">
        <f t="shared" si="28"/>
        <v>IIEE-SJ - 227005</v>
      </c>
      <c r="E967" s="75" t="s">
        <v>806</v>
      </c>
    </row>
    <row r="968" spans="1:5" x14ac:dyDescent="0.2">
      <c r="A968" s="75">
        <v>227006</v>
      </c>
      <c r="D968" s="73" t="str">
        <f t="shared" si="28"/>
        <v>IIEE-SJ - 227006</v>
      </c>
      <c r="E968" s="75" t="s">
        <v>807</v>
      </c>
    </row>
    <row r="969" spans="1:5" x14ac:dyDescent="0.2">
      <c r="A969" s="75">
        <v>227007</v>
      </c>
      <c r="D969" s="73" t="str">
        <f t="shared" si="28"/>
        <v>IIEE-SJ - 227007</v>
      </c>
      <c r="E969" s="75" t="s">
        <v>801</v>
      </c>
    </row>
  </sheetData>
  <mergeCells count="40">
    <mergeCell ref="A530:C530"/>
    <mergeCell ref="D530:D531"/>
    <mergeCell ref="E530:E531"/>
    <mergeCell ref="A531:C531"/>
    <mergeCell ref="A487:A488"/>
    <mergeCell ref="E487:E488"/>
    <mergeCell ref="F487:F488"/>
    <mergeCell ref="G487:G488"/>
    <mergeCell ref="A511:A512"/>
    <mergeCell ref="E511:E512"/>
    <mergeCell ref="F511:F512"/>
    <mergeCell ref="G511:G512"/>
    <mergeCell ref="A303:C303"/>
    <mergeCell ref="D303:D304"/>
    <mergeCell ref="E303:E304"/>
    <mergeCell ref="A304:C304"/>
    <mergeCell ref="A450:C450"/>
    <mergeCell ref="D450:D451"/>
    <mergeCell ref="E450:E451"/>
    <mergeCell ref="A451:C451"/>
    <mergeCell ref="A273:C273"/>
    <mergeCell ref="D273:D274"/>
    <mergeCell ref="E273:E274"/>
    <mergeCell ref="A274:C274"/>
    <mergeCell ref="A288:C288"/>
    <mergeCell ref="D288:D289"/>
    <mergeCell ref="E288:E289"/>
    <mergeCell ref="A289:C289"/>
    <mergeCell ref="A237:C238"/>
    <mergeCell ref="D237:D238"/>
    <mergeCell ref="E237:E238"/>
    <mergeCell ref="A264:C265"/>
    <mergeCell ref="D264:D265"/>
    <mergeCell ref="E264:E265"/>
    <mergeCell ref="D3:D4"/>
    <mergeCell ref="E3:E4"/>
    <mergeCell ref="A225:C225"/>
    <mergeCell ref="D225:D226"/>
    <mergeCell ref="E225:E226"/>
    <mergeCell ref="A226:C226"/>
  </mergeCells>
  <pageMargins left="0.75" right="0.75" top="1" bottom="1" header="0" footer="0"/>
  <pageSetup paperSize="9" scale="6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7"/>
  <sheetViews>
    <sheetView showZeros="0" zoomScale="120" zoomScaleNormal="120" workbookViewId="0">
      <selection activeCell="E10" sqref="E10"/>
    </sheetView>
  </sheetViews>
  <sheetFormatPr baseColWidth="10" defaultRowHeight="11.25" x14ac:dyDescent="0.2"/>
  <cols>
    <col min="1" max="1" width="19.28515625" style="444" customWidth="1"/>
    <col min="2" max="2" width="19.140625" style="444" customWidth="1"/>
    <col min="3" max="3" width="37.7109375" style="444" customWidth="1"/>
    <col min="4" max="4" width="12.42578125" style="444" bestFit="1" customWidth="1"/>
    <col min="5" max="5" width="11.42578125" style="444"/>
    <col min="6" max="6" width="12" style="444" bestFit="1" customWidth="1"/>
    <col min="7" max="7" width="12.7109375" style="444" customWidth="1"/>
    <col min="8" max="8" width="11.42578125" style="444"/>
    <col min="9" max="9" width="12.85546875" style="444" bestFit="1" customWidth="1"/>
    <col min="10" max="10" width="13.28515625" style="444" bestFit="1" customWidth="1"/>
    <col min="11" max="16384" width="11.42578125" style="444"/>
  </cols>
  <sheetData>
    <row r="1" spans="1:7" x14ac:dyDescent="0.2">
      <c r="A1" s="621" t="s">
        <v>1008</v>
      </c>
      <c r="B1" s="621"/>
      <c r="C1" s="621"/>
      <c r="D1" s="621"/>
      <c r="E1" s="621"/>
      <c r="F1" s="621"/>
      <c r="G1" s="621"/>
    </row>
    <row r="2" spans="1:7" x14ac:dyDescent="0.2">
      <c r="A2" s="445" t="s">
        <v>819</v>
      </c>
      <c r="B2" s="445" t="str">
        <f>Comitente</f>
        <v>DIRECCIÓN PROVINCIAL DE VIALIDAD</v>
      </c>
      <c r="C2" s="446"/>
      <c r="D2" s="447"/>
      <c r="E2" s="447"/>
      <c r="F2" s="448"/>
      <c r="G2" s="448"/>
    </row>
    <row r="3" spans="1:7" x14ac:dyDescent="0.2">
      <c r="A3" s="445" t="s">
        <v>820</v>
      </c>
      <c r="B3" s="445">
        <f>Contratista</f>
        <v>0</v>
      </c>
      <c r="C3" s="449"/>
      <c r="D3" s="449"/>
      <c r="E3" s="449"/>
      <c r="F3" s="445"/>
      <c r="G3" s="445"/>
    </row>
    <row r="4" spans="1:7" x14ac:dyDescent="0.2">
      <c r="A4" s="445" t="s">
        <v>28</v>
      </c>
      <c r="B4" s="445">
        <f>Obra</f>
        <v>0</v>
      </c>
      <c r="C4" s="449"/>
      <c r="D4" s="449"/>
      <c r="E4" s="449"/>
      <c r="F4" s="445" t="s">
        <v>41</v>
      </c>
      <c r="G4" s="445">
        <f>Fecha_Base</f>
        <v>0</v>
      </c>
    </row>
    <row r="5" spans="1:7" x14ac:dyDescent="0.2">
      <c r="A5" s="450" t="s">
        <v>818</v>
      </c>
      <c r="B5" s="450">
        <f>Ubicación</f>
        <v>0</v>
      </c>
      <c r="C5" s="450"/>
      <c r="D5" s="451"/>
      <c r="E5" s="452"/>
      <c r="F5" s="453"/>
      <c r="G5" s="544"/>
    </row>
    <row r="6" spans="1:7" x14ac:dyDescent="0.2">
      <c r="A6" s="450"/>
      <c r="B6" s="450"/>
      <c r="C6" s="450"/>
      <c r="D6" s="451"/>
      <c r="E6" s="452"/>
      <c r="F6" s="453"/>
      <c r="G6" s="544"/>
    </row>
    <row r="7" spans="1:7" x14ac:dyDescent="0.2">
      <c r="A7" s="450"/>
      <c r="B7" s="454"/>
      <c r="C7" s="455" t="s">
        <v>1010</v>
      </c>
      <c r="D7" s="451"/>
      <c r="E7" s="452"/>
      <c r="F7" s="450"/>
      <c r="G7" s="545"/>
    </row>
    <row r="8" spans="1:7" x14ac:dyDescent="0.2">
      <c r="A8" s="450"/>
      <c r="B8" s="454"/>
      <c r="C8" s="456"/>
      <c r="D8" s="451"/>
      <c r="E8" s="457" t="s">
        <v>1009</v>
      </c>
      <c r="F8" s="450"/>
      <c r="G8" s="545"/>
    </row>
    <row r="9" spans="1:7" x14ac:dyDescent="0.2">
      <c r="A9" s="450"/>
      <c r="B9" s="454"/>
      <c r="C9" s="456"/>
      <c r="D9" s="451"/>
      <c r="E9" s="452"/>
      <c r="F9" s="450"/>
      <c r="G9" s="545"/>
    </row>
    <row r="10" spans="1:7" x14ac:dyDescent="0.2">
      <c r="A10" s="560" t="s">
        <v>1016</v>
      </c>
      <c r="B10" s="454"/>
      <c r="C10" s="454"/>
      <c r="D10" s="458"/>
      <c r="E10" s="459">
        <f>IF(V_U_Equipo+8*Interés_Anual/(2*2000)=0,0,8*Porcentaje_amortizaciónl_Equipo/V_U_Equipo)</f>
        <v>0</v>
      </c>
      <c r="F10" s="458"/>
      <c r="G10" s="545"/>
    </row>
    <row r="11" spans="1:7" x14ac:dyDescent="0.2">
      <c r="A11" s="561"/>
      <c r="B11" s="454"/>
      <c r="C11" s="454"/>
      <c r="D11" s="452"/>
      <c r="E11" s="460"/>
      <c r="F11" s="461"/>
      <c r="G11" s="545"/>
    </row>
    <row r="12" spans="1:7" x14ac:dyDescent="0.2">
      <c r="A12" s="450"/>
      <c r="B12" s="454"/>
      <c r="C12" s="456"/>
      <c r="D12" s="451"/>
      <c r="E12" s="452"/>
      <c r="F12" s="450"/>
      <c r="G12" s="545"/>
    </row>
    <row r="13" spans="1:7" x14ac:dyDescent="0.2">
      <c r="A13" s="560" t="s">
        <v>1811</v>
      </c>
      <c r="B13" s="454"/>
      <c r="C13" s="454"/>
      <c r="D13" s="458"/>
      <c r="E13" s="459">
        <f>IF(V_U_Equipo+8*Interés_Anual/(2*2000)=0,0,8*Interés_Anual/(2*2000))</f>
        <v>0</v>
      </c>
      <c r="F13" s="458"/>
      <c r="G13" s="545"/>
    </row>
    <row r="14" spans="1:7" x14ac:dyDescent="0.2">
      <c r="A14" s="561"/>
      <c r="B14" s="454"/>
      <c r="C14" s="454"/>
      <c r="D14" s="452"/>
      <c r="E14" s="460"/>
      <c r="F14" s="461"/>
      <c r="G14" s="545"/>
    </row>
    <row r="15" spans="1:7" x14ac:dyDescent="0.2">
      <c r="A15" s="561"/>
      <c r="B15" s="454"/>
      <c r="C15" s="454"/>
      <c r="D15" s="452"/>
      <c r="E15" s="460"/>
      <c r="F15" s="461"/>
      <c r="G15" s="545"/>
    </row>
    <row r="16" spans="1:7" x14ac:dyDescent="0.2">
      <c r="A16" s="560" t="s">
        <v>1721</v>
      </c>
      <c r="B16" s="454"/>
      <c r="C16" s="454"/>
      <c r="D16" s="452"/>
      <c r="E16" s="459">
        <f>IF(V_U_Equipo*Porc_repuestos_reparaciones_de_amortización=0,0,8*Porcentaje_amortizaciónl_Equipo/V_U_Equipo*Porc_repuestos_reparaciones_de_amortización)</f>
        <v>0</v>
      </c>
      <c r="F16" s="461"/>
      <c r="G16" s="545"/>
    </row>
    <row r="17" spans="1:7" x14ac:dyDescent="0.2">
      <c r="A17" s="560"/>
      <c r="B17" s="454"/>
      <c r="C17" s="454"/>
      <c r="D17" s="462"/>
      <c r="E17" s="460"/>
      <c r="F17" s="450"/>
      <c r="G17" s="451"/>
    </row>
    <row r="18" spans="1:7" x14ac:dyDescent="0.2">
      <c r="A18" s="560"/>
      <c r="B18" s="454"/>
      <c r="C18" s="454"/>
      <c r="D18" s="462"/>
      <c r="E18" s="462"/>
      <c r="F18" s="450"/>
      <c r="G18" s="451"/>
    </row>
    <row r="19" spans="1:7" x14ac:dyDescent="0.2">
      <c r="A19" s="560" t="s">
        <v>1722</v>
      </c>
      <c r="B19" s="454"/>
      <c r="C19" s="454"/>
      <c r="D19" s="462"/>
      <c r="E19" s="463">
        <f>Consumo_gasoil_Equipo_porHP*8*Precio_gasoil</f>
        <v>0</v>
      </c>
      <c r="F19" s="450"/>
      <c r="G19" s="451"/>
    </row>
    <row r="20" spans="1:7" x14ac:dyDescent="0.2">
      <c r="A20" s="450"/>
      <c r="B20" s="454"/>
      <c r="C20" s="454"/>
      <c r="D20" s="462"/>
      <c r="E20" s="462"/>
      <c r="F20" s="450"/>
      <c r="G20" s="451"/>
    </row>
    <row r="21" spans="1:7" x14ac:dyDescent="0.2">
      <c r="A21" s="450"/>
      <c r="B21" s="454"/>
      <c r="C21" s="454"/>
      <c r="D21" s="462"/>
      <c r="E21" s="462"/>
      <c r="F21" s="450"/>
      <c r="G21" s="451"/>
    </row>
    <row r="22" spans="1:7" x14ac:dyDescent="0.2">
      <c r="A22" s="450"/>
      <c r="B22" s="454"/>
      <c r="C22" s="454"/>
      <c r="D22" s="462"/>
      <c r="E22" s="463">
        <f>Consumo_gasoil_Equipo_porHP*8*Precio_gasoil*Porcentaje_lubricantes_respecto_al_combustible</f>
        <v>0</v>
      </c>
      <c r="F22" s="450"/>
      <c r="G22" s="464"/>
    </row>
    <row r="23" spans="1:7" x14ac:dyDescent="0.2">
      <c r="A23" s="450"/>
      <c r="B23" s="454"/>
      <c r="C23" s="454"/>
      <c r="D23" s="462"/>
      <c r="E23" s="464"/>
      <c r="F23" s="450"/>
      <c r="G23" s="451"/>
    </row>
    <row r="24" spans="1:7" x14ac:dyDescent="0.2">
      <c r="A24" s="450"/>
      <c r="B24" s="454" t="s">
        <v>1708</v>
      </c>
      <c r="C24" s="462"/>
      <c r="D24" s="462"/>
      <c r="E24" s="460"/>
      <c r="F24" s="450"/>
      <c r="G24" s="546"/>
    </row>
    <row r="25" spans="1:7" x14ac:dyDescent="0.2">
      <c r="A25" s="450"/>
      <c r="B25" s="584" t="s">
        <v>1011</v>
      </c>
      <c r="C25" s="585"/>
      <c r="D25" s="580">
        <v>0</v>
      </c>
      <c r="E25" s="452"/>
      <c r="F25" s="450"/>
      <c r="G25" s="546"/>
    </row>
    <row r="26" spans="1:7" x14ac:dyDescent="0.2">
      <c r="A26" s="450"/>
      <c r="B26" s="584" t="s">
        <v>1712</v>
      </c>
      <c r="C26" s="585"/>
      <c r="D26" s="581"/>
      <c r="E26" s="452"/>
      <c r="F26" s="450"/>
      <c r="G26" s="546"/>
    </row>
    <row r="27" spans="1:7" x14ac:dyDescent="0.2">
      <c r="A27" s="450"/>
      <c r="B27" s="586" t="s">
        <v>1012</v>
      </c>
      <c r="C27" s="585"/>
      <c r="D27" s="581"/>
      <c r="E27" s="452"/>
      <c r="F27" s="450"/>
      <c r="G27" s="546"/>
    </row>
    <row r="28" spans="1:7" x14ac:dyDescent="0.2">
      <c r="A28" s="450"/>
      <c r="B28" s="586" t="s">
        <v>1709</v>
      </c>
      <c r="C28" s="585"/>
      <c r="D28" s="581"/>
      <c r="E28" s="452"/>
      <c r="F28" s="450"/>
      <c r="G28" s="546"/>
    </row>
    <row r="29" spans="1:7" x14ac:dyDescent="0.2">
      <c r="A29" s="450"/>
      <c r="B29" s="586" t="s">
        <v>1710</v>
      </c>
      <c r="C29" s="585"/>
      <c r="D29" s="582"/>
      <c r="E29" s="452"/>
      <c r="F29" s="450"/>
      <c r="G29" s="546"/>
    </row>
    <row r="30" spans="1:7" x14ac:dyDescent="0.2">
      <c r="A30" s="450"/>
      <c r="B30" s="586" t="s">
        <v>1013</v>
      </c>
      <c r="C30" s="585"/>
      <c r="D30" s="583"/>
      <c r="E30" s="452"/>
      <c r="F30" s="450"/>
      <c r="G30" s="451"/>
    </row>
    <row r="31" spans="1:7" x14ac:dyDescent="0.2">
      <c r="A31" s="450"/>
      <c r="B31" s="586" t="s">
        <v>1711</v>
      </c>
      <c r="C31" s="585"/>
      <c r="D31" s="581"/>
      <c r="E31" s="452"/>
      <c r="F31" s="450"/>
      <c r="G31" s="451"/>
    </row>
    <row r="32" spans="1:7" x14ac:dyDescent="0.2">
      <c r="A32" s="462"/>
      <c r="B32" s="462"/>
      <c r="C32" s="462"/>
      <c r="D32" s="462"/>
      <c r="E32" s="462"/>
      <c r="F32" s="462"/>
      <c r="G32" s="462"/>
    </row>
    <row r="33" spans="1:7" x14ac:dyDescent="0.2">
      <c r="A33" s="462"/>
      <c r="B33" s="462"/>
      <c r="C33" s="455" t="s">
        <v>1014</v>
      </c>
      <c r="D33" s="462"/>
      <c r="E33" s="462"/>
      <c r="F33" s="462"/>
      <c r="G33" s="462"/>
    </row>
    <row r="34" spans="1:7" x14ac:dyDescent="0.2">
      <c r="A34" s="462"/>
      <c r="B34" s="462"/>
      <c r="C34" s="455"/>
      <c r="D34" s="462"/>
      <c r="E34" s="462" t="s">
        <v>1009</v>
      </c>
      <c r="F34" s="462"/>
      <c r="G34" s="462"/>
    </row>
    <row r="35" spans="1:7" x14ac:dyDescent="0.2">
      <c r="A35" s="450"/>
      <c r="B35" s="454"/>
      <c r="C35" s="456"/>
      <c r="D35" s="451"/>
      <c r="E35" s="452"/>
      <c r="F35" s="450"/>
      <c r="G35" s="451"/>
    </row>
    <row r="36" spans="1:7" x14ac:dyDescent="0.2">
      <c r="A36" s="450"/>
      <c r="B36" s="454"/>
      <c r="C36" s="454"/>
      <c r="D36" s="458"/>
      <c r="E36" s="465">
        <f>IF(V_U_Camioneta_meses=0,0,P_Camioneta_Amortizar/V_U_Camioneta_meses)</f>
        <v>0</v>
      </c>
      <c r="F36" s="458"/>
      <c r="G36" s="455"/>
    </row>
    <row r="37" spans="1:7" x14ac:dyDescent="0.2">
      <c r="A37" s="450"/>
      <c r="B37" s="454"/>
      <c r="C37" s="454"/>
      <c r="D37" s="458"/>
      <c r="E37" s="464"/>
      <c r="F37" s="458"/>
      <c r="G37" s="455"/>
    </row>
    <row r="38" spans="1:7" x14ac:dyDescent="0.2">
      <c r="A38" s="450"/>
      <c r="B38" s="454"/>
      <c r="C38" s="454"/>
      <c r="D38" s="452"/>
      <c r="E38" s="460"/>
      <c r="F38" s="461"/>
      <c r="G38" s="545"/>
    </row>
    <row r="39" spans="1:7" x14ac:dyDescent="0.2">
      <c r="A39" s="450"/>
      <c r="B39" s="454"/>
      <c r="C39" s="454"/>
      <c r="D39" s="452"/>
      <c r="E39" s="465">
        <f>Interés_Anual/(2*12)</f>
        <v>0</v>
      </c>
      <c r="F39" s="461"/>
      <c r="G39" s="545"/>
    </row>
    <row r="40" spans="1:7" x14ac:dyDescent="0.2">
      <c r="A40" s="450"/>
      <c r="B40" s="454"/>
      <c r="C40" s="454"/>
      <c r="D40" s="452"/>
      <c r="E40" s="460"/>
      <c r="F40" s="461"/>
      <c r="G40" s="545"/>
    </row>
    <row r="41" spans="1:7" x14ac:dyDescent="0.2">
      <c r="A41" s="450"/>
      <c r="B41" s="454"/>
      <c r="C41" s="454"/>
      <c r="D41" s="452"/>
      <c r="E41" s="460"/>
      <c r="F41" s="461"/>
      <c r="G41" s="545"/>
    </row>
    <row r="42" spans="1:7" x14ac:dyDescent="0.2">
      <c r="A42" s="450"/>
      <c r="B42" s="454"/>
      <c r="C42" s="454"/>
      <c r="D42" s="452"/>
      <c r="E42" s="465">
        <f>D59/12</f>
        <v>0</v>
      </c>
      <c r="F42" s="461"/>
      <c r="G42" s="545"/>
    </row>
    <row r="43" spans="1:7" x14ac:dyDescent="0.2">
      <c r="A43" s="450"/>
      <c r="B43" s="454"/>
      <c r="C43" s="454" t="s">
        <v>1714</v>
      </c>
      <c r="D43" s="462"/>
      <c r="E43" s="460"/>
      <c r="F43" s="450"/>
      <c r="G43" s="451"/>
    </row>
    <row r="44" spans="1:7" x14ac:dyDescent="0.2">
      <c r="A44" s="450"/>
      <c r="B44" s="454"/>
      <c r="C44" s="454"/>
      <c r="D44" s="462"/>
      <c r="E44" s="460"/>
      <c r="F44" s="450"/>
      <c r="G44" s="451"/>
    </row>
    <row r="45" spans="1:7" x14ac:dyDescent="0.2">
      <c r="A45" s="450"/>
      <c r="B45" s="454"/>
      <c r="C45" s="454"/>
      <c r="D45" s="462"/>
      <c r="E45" s="465">
        <f>D60/12</f>
        <v>0</v>
      </c>
      <c r="F45" s="450"/>
      <c r="G45" s="451"/>
    </row>
    <row r="46" spans="1:7" x14ac:dyDescent="0.2">
      <c r="A46" s="450"/>
      <c r="B46" s="454"/>
      <c r="C46" s="454"/>
      <c r="D46" s="462"/>
      <c r="E46" s="460"/>
      <c r="F46" s="450"/>
      <c r="G46" s="451"/>
    </row>
    <row r="47" spans="1:7" x14ac:dyDescent="0.2">
      <c r="A47" s="450"/>
      <c r="B47" s="454"/>
      <c r="C47" s="454"/>
      <c r="D47" s="462"/>
      <c r="E47" s="460"/>
      <c r="F47" s="450"/>
      <c r="G47" s="451"/>
    </row>
    <row r="48" spans="1:7" x14ac:dyDescent="0.2">
      <c r="A48" s="450"/>
      <c r="B48" s="454"/>
      <c r="C48" s="454"/>
      <c r="D48" s="462"/>
      <c r="E48" s="466">
        <f>Consumo_gasoil_Camioneta_porkm*Precio_gasoil*(1+Porcentaje_Lubricantes_Camionetas)</f>
        <v>0</v>
      </c>
      <c r="F48" s="450"/>
      <c r="G48" s="451"/>
    </row>
    <row r="49" spans="1:7" x14ac:dyDescent="0.2">
      <c r="A49" s="450"/>
      <c r="B49" s="454"/>
      <c r="C49" s="454"/>
      <c r="D49" s="462"/>
      <c r="E49" s="460"/>
      <c r="F49" s="450"/>
      <c r="G49" s="451"/>
    </row>
    <row r="50" spans="1:7" x14ac:dyDescent="0.2">
      <c r="A50" s="450"/>
      <c r="B50" s="454"/>
      <c r="C50" s="454"/>
      <c r="D50" s="462"/>
      <c r="E50" s="460"/>
      <c r="F50" s="450"/>
      <c r="G50" s="451"/>
    </row>
    <row r="51" spans="1:7" x14ac:dyDescent="0.2">
      <c r="A51" s="450"/>
      <c r="B51" s="454"/>
      <c r="C51" s="454"/>
      <c r="D51" s="462"/>
      <c r="E51" s="466">
        <f>IF(V_U_cámara_cubiertas_Camionetas=0,0,Cant_Cubiertas_Camioneta*Costo_de_cámaras_y_cubiertas_Camionetas/V_U_cámara_cubiertas_Camionetas)</f>
        <v>0</v>
      </c>
      <c r="F51" s="450"/>
      <c r="G51" s="451"/>
    </row>
    <row r="52" spans="1:7" x14ac:dyDescent="0.2">
      <c r="A52" s="450"/>
      <c r="B52" s="454"/>
      <c r="C52" s="454"/>
      <c r="D52" s="462"/>
      <c r="E52" s="460"/>
      <c r="F52" s="450"/>
      <c r="G52" s="451"/>
    </row>
    <row r="53" spans="1:7" x14ac:dyDescent="0.2">
      <c r="A53" s="450"/>
      <c r="B53" s="454"/>
      <c r="C53" s="454"/>
      <c r="D53" s="462"/>
      <c r="E53" s="460"/>
      <c r="F53" s="450"/>
      <c r="G53" s="451"/>
    </row>
    <row r="54" spans="1:7" x14ac:dyDescent="0.2">
      <c r="A54" s="450"/>
      <c r="B54" s="454"/>
      <c r="C54" s="454"/>
      <c r="D54" s="462"/>
      <c r="E54" s="464"/>
      <c r="F54" s="450"/>
      <c r="G54" s="451"/>
    </row>
    <row r="55" spans="1:7" x14ac:dyDescent="0.2">
      <c r="A55" s="462"/>
      <c r="B55" s="584" t="s">
        <v>1812</v>
      </c>
      <c r="C55" s="585"/>
      <c r="D55" s="581"/>
      <c r="E55" s="462"/>
      <c r="F55" s="462"/>
      <c r="G55" s="462"/>
    </row>
    <row r="56" spans="1:7" x14ac:dyDescent="0.2">
      <c r="A56" s="462"/>
      <c r="B56" s="593" t="s">
        <v>1713</v>
      </c>
      <c r="C56" s="585"/>
      <c r="D56" s="587"/>
      <c r="E56" s="462"/>
      <c r="F56" s="462"/>
      <c r="G56" s="462"/>
    </row>
    <row r="57" spans="1:7" x14ac:dyDescent="0.2">
      <c r="A57" s="462"/>
      <c r="B57" s="593" t="s">
        <v>1015</v>
      </c>
      <c r="C57" s="585"/>
      <c r="D57" s="588"/>
      <c r="E57" s="462"/>
      <c r="F57" s="462"/>
      <c r="G57" s="462"/>
    </row>
    <row r="58" spans="1:7" x14ac:dyDescent="0.2">
      <c r="A58" s="462"/>
      <c r="B58" s="593" t="s">
        <v>1813</v>
      </c>
      <c r="C58" s="585"/>
      <c r="D58" s="588"/>
      <c r="E58" s="462"/>
      <c r="F58" s="462"/>
      <c r="G58" s="462"/>
    </row>
    <row r="59" spans="1:7" x14ac:dyDescent="0.2">
      <c r="A59" s="462"/>
      <c r="B59" s="593" t="s">
        <v>1814</v>
      </c>
      <c r="C59" s="585"/>
      <c r="D59" s="581"/>
      <c r="E59" s="462"/>
      <c r="F59" s="462"/>
      <c r="G59" s="462"/>
    </row>
    <row r="60" spans="1:7" x14ac:dyDescent="0.2">
      <c r="A60" s="462"/>
      <c r="B60" s="593" t="s">
        <v>1815</v>
      </c>
      <c r="C60" s="585"/>
      <c r="D60" s="581"/>
      <c r="E60" s="462"/>
      <c r="F60" s="462"/>
      <c r="G60" s="462"/>
    </row>
    <row r="61" spans="1:7" x14ac:dyDescent="0.2">
      <c r="A61" s="462"/>
      <c r="B61" s="593" t="s">
        <v>1816</v>
      </c>
      <c r="C61" s="585"/>
      <c r="D61" s="589"/>
      <c r="E61" s="462"/>
      <c r="F61" s="462"/>
      <c r="G61" s="462"/>
    </row>
    <row r="62" spans="1:7" x14ac:dyDescent="0.2">
      <c r="A62" s="462"/>
      <c r="B62" s="593" t="s">
        <v>1817</v>
      </c>
      <c r="C62" s="585"/>
      <c r="D62" s="581"/>
      <c r="E62" s="462"/>
      <c r="F62" s="462"/>
      <c r="G62" s="462"/>
    </row>
    <row r="63" spans="1:7" x14ac:dyDescent="0.2">
      <c r="A63" s="462"/>
      <c r="B63" s="593" t="s">
        <v>1818</v>
      </c>
      <c r="C63" s="585"/>
      <c r="D63" s="590"/>
      <c r="E63" s="462"/>
      <c r="F63" s="462"/>
      <c r="G63" s="462"/>
    </row>
    <row r="64" spans="1:7" x14ac:dyDescent="0.2">
      <c r="A64" s="462"/>
      <c r="B64" s="593" t="s">
        <v>1819</v>
      </c>
      <c r="C64" s="585"/>
      <c r="D64" s="591"/>
      <c r="E64" s="462"/>
      <c r="F64" s="462"/>
      <c r="G64" s="462"/>
    </row>
    <row r="65" spans="1:7" x14ac:dyDescent="0.2">
      <c r="A65" s="462"/>
      <c r="B65" s="593" t="s">
        <v>1820</v>
      </c>
      <c r="C65" s="585"/>
      <c r="D65" s="592"/>
      <c r="E65" s="462"/>
      <c r="F65" s="462"/>
      <c r="G65" s="462"/>
    </row>
    <row r="66" spans="1:7" x14ac:dyDescent="0.2">
      <c r="A66" s="462"/>
      <c r="B66" s="462"/>
      <c r="C66" s="462"/>
      <c r="D66" s="462"/>
      <c r="E66" s="462"/>
      <c r="F66" s="462"/>
      <c r="G66" s="462"/>
    </row>
    <row r="67" spans="1:7" x14ac:dyDescent="0.2">
      <c r="A67" s="462"/>
      <c r="B67" s="462"/>
      <c r="C67" s="462"/>
      <c r="D67" s="462"/>
      <c r="E67" s="462"/>
      <c r="F67" s="462"/>
      <c r="G67" s="462"/>
    </row>
  </sheetData>
  <mergeCells count="1">
    <mergeCell ref="A1:G1"/>
  </mergeCells>
  <pageMargins left="1.1811023622047245" right="0.78740157480314965" top="1.1811023622047245" bottom="0.74803149606299213" header="0.39370078740157483" footer="0.39370078740157483"/>
  <pageSetup paperSize="9" scale="65" fitToHeight="0" orientation="portrait"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showGridLines="0" zoomScaleSheetLayoutView="100" workbookViewId="0">
      <selection activeCell="H31" sqref="H31"/>
    </sheetView>
  </sheetViews>
  <sheetFormatPr baseColWidth="10" defaultRowHeight="15" customHeight="1" x14ac:dyDescent="0.2"/>
  <cols>
    <col min="1" max="15" width="10.7109375" style="479" customWidth="1"/>
    <col min="16" max="16" width="10.28515625" style="479" customWidth="1"/>
    <col min="17" max="256" width="11.42578125" style="479"/>
    <col min="257" max="257" width="7" style="479" customWidth="1"/>
    <col min="258" max="258" width="10.7109375" style="479" customWidth="1"/>
    <col min="259" max="259" width="10.5703125" style="479" customWidth="1"/>
    <col min="260" max="260" width="10.7109375" style="479" customWidth="1"/>
    <col min="261" max="261" width="10.28515625" style="479" customWidth="1"/>
    <col min="262" max="262" width="10.7109375" style="479" customWidth="1"/>
    <col min="263" max="263" width="9.42578125" style="479" customWidth="1"/>
    <col min="264" max="264" width="10.5703125" style="479" customWidth="1"/>
    <col min="265" max="265" width="13.7109375" style="479" customWidth="1"/>
    <col min="266" max="267" width="10.42578125" style="479" customWidth="1"/>
    <col min="268" max="268" width="10.28515625" style="479" customWidth="1"/>
    <col min="269" max="269" width="9.42578125" style="479" customWidth="1"/>
    <col min="270" max="270" width="8.7109375" style="479" customWidth="1"/>
    <col min="271" max="271" width="10.42578125" style="479" customWidth="1"/>
    <col min="272" max="272" width="10.28515625" style="479" customWidth="1"/>
    <col min="273" max="512" width="11.42578125" style="479"/>
    <col min="513" max="513" width="7" style="479" customWidth="1"/>
    <col min="514" max="514" width="10.7109375" style="479" customWidth="1"/>
    <col min="515" max="515" width="10.5703125" style="479" customWidth="1"/>
    <col min="516" max="516" width="10.7109375" style="479" customWidth="1"/>
    <col min="517" max="517" width="10.28515625" style="479" customWidth="1"/>
    <col min="518" max="518" width="10.7109375" style="479" customWidth="1"/>
    <col min="519" max="519" width="9.42578125" style="479" customWidth="1"/>
    <col min="520" max="520" width="10.5703125" style="479" customWidth="1"/>
    <col min="521" max="521" width="13.7109375" style="479" customWidth="1"/>
    <col min="522" max="523" width="10.42578125" style="479" customWidth="1"/>
    <col min="524" max="524" width="10.28515625" style="479" customWidth="1"/>
    <col min="525" max="525" width="9.42578125" style="479" customWidth="1"/>
    <col min="526" max="526" width="8.7109375" style="479" customWidth="1"/>
    <col min="527" max="527" width="10.42578125" style="479" customWidth="1"/>
    <col min="528" max="528" width="10.28515625" style="479" customWidth="1"/>
    <col min="529" max="768" width="11.42578125" style="479"/>
    <col min="769" max="769" width="7" style="479" customWidth="1"/>
    <col min="770" max="770" width="10.7109375" style="479" customWidth="1"/>
    <col min="771" max="771" width="10.5703125" style="479" customWidth="1"/>
    <col min="772" max="772" width="10.7109375" style="479" customWidth="1"/>
    <col min="773" max="773" width="10.28515625" style="479" customWidth="1"/>
    <col min="774" max="774" width="10.7109375" style="479" customWidth="1"/>
    <col min="775" max="775" width="9.42578125" style="479" customWidth="1"/>
    <col min="776" max="776" width="10.5703125" style="479" customWidth="1"/>
    <col min="777" max="777" width="13.7109375" style="479" customWidth="1"/>
    <col min="778" max="779" width="10.42578125" style="479" customWidth="1"/>
    <col min="780" max="780" width="10.28515625" style="479" customWidth="1"/>
    <col min="781" max="781" width="9.42578125" style="479" customWidth="1"/>
    <col min="782" max="782" width="8.7109375" style="479" customWidth="1"/>
    <col min="783" max="783" width="10.42578125" style="479" customWidth="1"/>
    <col min="784" max="784" width="10.28515625" style="479" customWidth="1"/>
    <col min="785" max="1024" width="11.42578125" style="479"/>
    <col min="1025" max="1025" width="7" style="479" customWidth="1"/>
    <col min="1026" max="1026" width="10.7109375" style="479" customWidth="1"/>
    <col min="1027" max="1027" width="10.5703125" style="479" customWidth="1"/>
    <col min="1028" max="1028" width="10.7109375" style="479" customWidth="1"/>
    <col min="1029" max="1029" width="10.28515625" style="479" customWidth="1"/>
    <col min="1030" max="1030" width="10.7109375" style="479" customWidth="1"/>
    <col min="1031" max="1031" width="9.42578125" style="479" customWidth="1"/>
    <col min="1032" max="1032" width="10.5703125" style="479" customWidth="1"/>
    <col min="1033" max="1033" width="13.7109375" style="479" customWidth="1"/>
    <col min="1034" max="1035" width="10.42578125" style="479" customWidth="1"/>
    <col min="1036" max="1036" width="10.28515625" style="479" customWidth="1"/>
    <col min="1037" max="1037" width="9.42578125" style="479" customWidth="1"/>
    <col min="1038" max="1038" width="8.7109375" style="479" customWidth="1"/>
    <col min="1039" max="1039" width="10.42578125" style="479" customWidth="1"/>
    <col min="1040" max="1040" width="10.28515625" style="479" customWidth="1"/>
    <col min="1041" max="1280" width="11.42578125" style="479"/>
    <col min="1281" max="1281" width="7" style="479" customWidth="1"/>
    <col min="1282" max="1282" width="10.7109375" style="479" customWidth="1"/>
    <col min="1283" max="1283" width="10.5703125" style="479" customWidth="1"/>
    <col min="1284" max="1284" width="10.7109375" style="479" customWidth="1"/>
    <col min="1285" max="1285" width="10.28515625" style="479" customWidth="1"/>
    <col min="1286" max="1286" width="10.7109375" style="479" customWidth="1"/>
    <col min="1287" max="1287" width="9.42578125" style="479" customWidth="1"/>
    <col min="1288" max="1288" width="10.5703125" style="479" customWidth="1"/>
    <col min="1289" max="1289" width="13.7109375" style="479" customWidth="1"/>
    <col min="1290" max="1291" width="10.42578125" style="479" customWidth="1"/>
    <col min="1292" max="1292" width="10.28515625" style="479" customWidth="1"/>
    <col min="1293" max="1293" width="9.42578125" style="479" customWidth="1"/>
    <col min="1294" max="1294" width="8.7109375" style="479" customWidth="1"/>
    <col min="1295" max="1295" width="10.42578125" style="479" customWidth="1"/>
    <col min="1296" max="1296" width="10.28515625" style="479" customWidth="1"/>
    <col min="1297" max="1536" width="11.42578125" style="479"/>
    <col min="1537" max="1537" width="7" style="479" customWidth="1"/>
    <col min="1538" max="1538" width="10.7109375" style="479" customWidth="1"/>
    <col min="1539" max="1539" width="10.5703125" style="479" customWidth="1"/>
    <col min="1540" max="1540" width="10.7109375" style="479" customWidth="1"/>
    <col min="1541" max="1541" width="10.28515625" style="479" customWidth="1"/>
    <col min="1542" max="1542" width="10.7109375" style="479" customWidth="1"/>
    <col min="1543" max="1543" width="9.42578125" style="479" customWidth="1"/>
    <col min="1544" max="1544" width="10.5703125" style="479" customWidth="1"/>
    <col min="1545" max="1545" width="13.7109375" style="479" customWidth="1"/>
    <col min="1546" max="1547" width="10.42578125" style="479" customWidth="1"/>
    <col min="1548" max="1548" width="10.28515625" style="479" customWidth="1"/>
    <col min="1549" max="1549" width="9.42578125" style="479" customWidth="1"/>
    <col min="1550" max="1550" width="8.7109375" style="479" customWidth="1"/>
    <col min="1551" max="1551" width="10.42578125" style="479" customWidth="1"/>
    <col min="1552" max="1552" width="10.28515625" style="479" customWidth="1"/>
    <col min="1553" max="1792" width="11.42578125" style="479"/>
    <col min="1793" max="1793" width="7" style="479" customWidth="1"/>
    <col min="1794" max="1794" width="10.7109375" style="479" customWidth="1"/>
    <col min="1795" max="1795" width="10.5703125" style="479" customWidth="1"/>
    <col min="1796" max="1796" width="10.7109375" style="479" customWidth="1"/>
    <col min="1797" max="1797" width="10.28515625" style="479" customWidth="1"/>
    <col min="1798" max="1798" width="10.7109375" style="479" customWidth="1"/>
    <col min="1799" max="1799" width="9.42578125" style="479" customWidth="1"/>
    <col min="1800" max="1800" width="10.5703125" style="479" customWidth="1"/>
    <col min="1801" max="1801" width="13.7109375" style="479" customWidth="1"/>
    <col min="1802" max="1803" width="10.42578125" style="479" customWidth="1"/>
    <col min="1804" max="1804" width="10.28515625" style="479" customWidth="1"/>
    <col min="1805" max="1805" width="9.42578125" style="479" customWidth="1"/>
    <col min="1806" max="1806" width="8.7109375" style="479" customWidth="1"/>
    <col min="1807" max="1807" width="10.42578125" style="479" customWidth="1"/>
    <col min="1808" max="1808" width="10.28515625" style="479" customWidth="1"/>
    <col min="1809" max="2048" width="11.42578125" style="479"/>
    <col min="2049" max="2049" width="7" style="479" customWidth="1"/>
    <col min="2050" max="2050" width="10.7109375" style="479" customWidth="1"/>
    <col min="2051" max="2051" width="10.5703125" style="479" customWidth="1"/>
    <col min="2052" max="2052" width="10.7109375" style="479" customWidth="1"/>
    <col min="2053" max="2053" width="10.28515625" style="479" customWidth="1"/>
    <col min="2054" max="2054" width="10.7109375" style="479" customWidth="1"/>
    <col min="2055" max="2055" width="9.42578125" style="479" customWidth="1"/>
    <col min="2056" max="2056" width="10.5703125" style="479" customWidth="1"/>
    <col min="2057" max="2057" width="13.7109375" style="479" customWidth="1"/>
    <col min="2058" max="2059" width="10.42578125" style="479" customWidth="1"/>
    <col min="2060" max="2060" width="10.28515625" style="479" customWidth="1"/>
    <col min="2061" max="2061" width="9.42578125" style="479" customWidth="1"/>
    <col min="2062" max="2062" width="8.7109375" style="479" customWidth="1"/>
    <col min="2063" max="2063" width="10.42578125" style="479" customWidth="1"/>
    <col min="2064" max="2064" width="10.28515625" style="479" customWidth="1"/>
    <col min="2065" max="2304" width="11.42578125" style="479"/>
    <col min="2305" max="2305" width="7" style="479" customWidth="1"/>
    <col min="2306" max="2306" width="10.7109375" style="479" customWidth="1"/>
    <col min="2307" max="2307" width="10.5703125" style="479" customWidth="1"/>
    <col min="2308" max="2308" width="10.7109375" style="479" customWidth="1"/>
    <col min="2309" max="2309" width="10.28515625" style="479" customWidth="1"/>
    <col min="2310" max="2310" width="10.7109375" style="479" customWidth="1"/>
    <col min="2311" max="2311" width="9.42578125" style="479" customWidth="1"/>
    <col min="2312" max="2312" width="10.5703125" style="479" customWidth="1"/>
    <col min="2313" max="2313" width="13.7109375" style="479" customWidth="1"/>
    <col min="2314" max="2315" width="10.42578125" style="479" customWidth="1"/>
    <col min="2316" max="2316" width="10.28515625" style="479" customWidth="1"/>
    <col min="2317" max="2317" width="9.42578125" style="479" customWidth="1"/>
    <col min="2318" max="2318" width="8.7109375" style="479" customWidth="1"/>
    <col min="2319" max="2319" width="10.42578125" style="479" customWidth="1"/>
    <col min="2320" max="2320" width="10.28515625" style="479" customWidth="1"/>
    <col min="2321" max="2560" width="11.42578125" style="479"/>
    <col min="2561" max="2561" width="7" style="479" customWidth="1"/>
    <col min="2562" max="2562" width="10.7109375" style="479" customWidth="1"/>
    <col min="2563" max="2563" width="10.5703125" style="479" customWidth="1"/>
    <col min="2564" max="2564" width="10.7109375" style="479" customWidth="1"/>
    <col min="2565" max="2565" width="10.28515625" style="479" customWidth="1"/>
    <col min="2566" max="2566" width="10.7109375" style="479" customWidth="1"/>
    <col min="2567" max="2567" width="9.42578125" style="479" customWidth="1"/>
    <col min="2568" max="2568" width="10.5703125" style="479" customWidth="1"/>
    <col min="2569" max="2569" width="13.7109375" style="479" customWidth="1"/>
    <col min="2570" max="2571" width="10.42578125" style="479" customWidth="1"/>
    <col min="2572" max="2572" width="10.28515625" style="479" customWidth="1"/>
    <col min="2573" max="2573" width="9.42578125" style="479" customWidth="1"/>
    <col min="2574" max="2574" width="8.7109375" style="479" customWidth="1"/>
    <col min="2575" max="2575" width="10.42578125" style="479" customWidth="1"/>
    <col min="2576" max="2576" width="10.28515625" style="479" customWidth="1"/>
    <col min="2577" max="2816" width="11.42578125" style="479"/>
    <col min="2817" max="2817" width="7" style="479" customWidth="1"/>
    <col min="2818" max="2818" width="10.7109375" style="479" customWidth="1"/>
    <col min="2819" max="2819" width="10.5703125" style="479" customWidth="1"/>
    <col min="2820" max="2820" width="10.7109375" style="479" customWidth="1"/>
    <col min="2821" max="2821" width="10.28515625" style="479" customWidth="1"/>
    <col min="2822" max="2822" width="10.7109375" style="479" customWidth="1"/>
    <col min="2823" max="2823" width="9.42578125" style="479" customWidth="1"/>
    <col min="2824" max="2824" width="10.5703125" style="479" customWidth="1"/>
    <col min="2825" max="2825" width="13.7109375" style="479" customWidth="1"/>
    <col min="2826" max="2827" width="10.42578125" style="479" customWidth="1"/>
    <col min="2828" max="2828" width="10.28515625" style="479" customWidth="1"/>
    <col min="2829" max="2829" width="9.42578125" style="479" customWidth="1"/>
    <col min="2830" max="2830" width="8.7109375" style="479" customWidth="1"/>
    <col min="2831" max="2831" width="10.42578125" style="479" customWidth="1"/>
    <col min="2832" max="2832" width="10.28515625" style="479" customWidth="1"/>
    <col min="2833" max="3072" width="11.42578125" style="479"/>
    <col min="3073" max="3073" width="7" style="479" customWidth="1"/>
    <col min="3074" max="3074" width="10.7109375" style="479" customWidth="1"/>
    <col min="3075" max="3075" width="10.5703125" style="479" customWidth="1"/>
    <col min="3076" max="3076" width="10.7109375" style="479" customWidth="1"/>
    <col min="3077" max="3077" width="10.28515625" style="479" customWidth="1"/>
    <col min="3078" max="3078" width="10.7109375" style="479" customWidth="1"/>
    <col min="3079" max="3079" width="9.42578125" style="479" customWidth="1"/>
    <col min="3080" max="3080" width="10.5703125" style="479" customWidth="1"/>
    <col min="3081" max="3081" width="13.7109375" style="479" customWidth="1"/>
    <col min="3082" max="3083" width="10.42578125" style="479" customWidth="1"/>
    <col min="3084" max="3084" width="10.28515625" style="479" customWidth="1"/>
    <col min="3085" max="3085" width="9.42578125" style="479" customWidth="1"/>
    <col min="3086" max="3086" width="8.7109375" style="479" customWidth="1"/>
    <col min="3087" max="3087" width="10.42578125" style="479" customWidth="1"/>
    <col min="3088" max="3088" width="10.28515625" style="479" customWidth="1"/>
    <col min="3089" max="3328" width="11.42578125" style="479"/>
    <col min="3329" max="3329" width="7" style="479" customWidth="1"/>
    <col min="3330" max="3330" width="10.7109375" style="479" customWidth="1"/>
    <col min="3331" max="3331" width="10.5703125" style="479" customWidth="1"/>
    <col min="3332" max="3332" width="10.7109375" style="479" customWidth="1"/>
    <col min="3333" max="3333" width="10.28515625" style="479" customWidth="1"/>
    <col min="3334" max="3334" width="10.7109375" style="479" customWidth="1"/>
    <col min="3335" max="3335" width="9.42578125" style="479" customWidth="1"/>
    <col min="3336" max="3336" width="10.5703125" style="479" customWidth="1"/>
    <col min="3337" max="3337" width="13.7109375" style="479" customWidth="1"/>
    <col min="3338" max="3339" width="10.42578125" style="479" customWidth="1"/>
    <col min="3340" max="3340" width="10.28515625" style="479" customWidth="1"/>
    <col min="3341" max="3341" width="9.42578125" style="479" customWidth="1"/>
    <col min="3342" max="3342" width="8.7109375" style="479" customWidth="1"/>
    <col min="3343" max="3343" width="10.42578125" style="479" customWidth="1"/>
    <col min="3344" max="3344" width="10.28515625" style="479" customWidth="1"/>
    <col min="3345" max="3584" width="11.42578125" style="479"/>
    <col min="3585" max="3585" width="7" style="479" customWidth="1"/>
    <col min="3586" max="3586" width="10.7109375" style="479" customWidth="1"/>
    <col min="3587" max="3587" width="10.5703125" style="479" customWidth="1"/>
    <col min="3588" max="3588" width="10.7109375" style="479" customWidth="1"/>
    <col min="3589" max="3589" width="10.28515625" style="479" customWidth="1"/>
    <col min="3590" max="3590" width="10.7109375" style="479" customWidth="1"/>
    <col min="3591" max="3591" width="9.42578125" style="479" customWidth="1"/>
    <col min="3592" max="3592" width="10.5703125" style="479" customWidth="1"/>
    <col min="3593" max="3593" width="13.7109375" style="479" customWidth="1"/>
    <col min="3594" max="3595" width="10.42578125" style="479" customWidth="1"/>
    <col min="3596" max="3596" width="10.28515625" style="479" customWidth="1"/>
    <col min="3597" max="3597" width="9.42578125" style="479" customWidth="1"/>
    <col min="3598" max="3598" width="8.7109375" style="479" customWidth="1"/>
    <col min="3599" max="3599" width="10.42578125" style="479" customWidth="1"/>
    <col min="3600" max="3600" width="10.28515625" style="479" customWidth="1"/>
    <col min="3601" max="3840" width="11.42578125" style="479"/>
    <col min="3841" max="3841" width="7" style="479" customWidth="1"/>
    <col min="3842" max="3842" width="10.7109375" style="479" customWidth="1"/>
    <col min="3843" max="3843" width="10.5703125" style="479" customWidth="1"/>
    <col min="3844" max="3844" width="10.7109375" style="479" customWidth="1"/>
    <col min="3845" max="3845" width="10.28515625" style="479" customWidth="1"/>
    <col min="3846" max="3846" width="10.7109375" style="479" customWidth="1"/>
    <col min="3847" max="3847" width="9.42578125" style="479" customWidth="1"/>
    <col min="3848" max="3848" width="10.5703125" style="479" customWidth="1"/>
    <col min="3849" max="3849" width="13.7109375" style="479" customWidth="1"/>
    <col min="3850" max="3851" width="10.42578125" style="479" customWidth="1"/>
    <col min="3852" max="3852" width="10.28515625" style="479" customWidth="1"/>
    <col min="3853" max="3853" width="9.42578125" style="479" customWidth="1"/>
    <col min="3854" max="3854" width="8.7109375" style="479" customWidth="1"/>
    <col min="3855" max="3855" width="10.42578125" style="479" customWidth="1"/>
    <col min="3856" max="3856" width="10.28515625" style="479" customWidth="1"/>
    <col min="3857" max="4096" width="11.42578125" style="479"/>
    <col min="4097" max="4097" width="7" style="479" customWidth="1"/>
    <col min="4098" max="4098" width="10.7109375" style="479" customWidth="1"/>
    <col min="4099" max="4099" width="10.5703125" style="479" customWidth="1"/>
    <col min="4100" max="4100" width="10.7109375" style="479" customWidth="1"/>
    <col min="4101" max="4101" width="10.28515625" style="479" customWidth="1"/>
    <col min="4102" max="4102" width="10.7109375" style="479" customWidth="1"/>
    <col min="4103" max="4103" width="9.42578125" style="479" customWidth="1"/>
    <col min="4104" max="4104" width="10.5703125" style="479" customWidth="1"/>
    <col min="4105" max="4105" width="13.7109375" style="479" customWidth="1"/>
    <col min="4106" max="4107" width="10.42578125" style="479" customWidth="1"/>
    <col min="4108" max="4108" width="10.28515625" style="479" customWidth="1"/>
    <col min="4109" max="4109" width="9.42578125" style="479" customWidth="1"/>
    <col min="4110" max="4110" width="8.7109375" style="479" customWidth="1"/>
    <col min="4111" max="4111" width="10.42578125" style="479" customWidth="1"/>
    <col min="4112" max="4112" width="10.28515625" style="479" customWidth="1"/>
    <col min="4113" max="4352" width="11.42578125" style="479"/>
    <col min="4353" max="4353" width="7" style="479" customWidth="1"/>
    <col min="4354" max="4354" width="10.7109375" style="479" customWidth="1"/>
    <col min="4355" max="4355" width="10.5703125" style="479" customWidth="1"/>
    <col min="4356" max="4356" width="10.7109375" style="479" customWidth="1"/>
    <col min="4357" max="4357" width="10.28515625" style="479" customWidth="1"/>
    <col min="4358" max="4358" width="10.7109375" style="479" customWidth="1"/>
    <col min="4359" max="4359" width="9.42578125" style="479" customWidth="1"/>
    <col min="4360" max="4360" width="10.5703125" style="479" customWidth="1"/>
    <col min="4361" max="4361" width="13.7109375" style="479" customWidth="1"/>
    <col min="4362" max="4363" width="10.42578125" style="479" customWidth="1"/>
    <col min="4364" max="4364" width="10.28515625" style="479" customWidth="1"/>
    <col min="4365" max="4365" width="9.42578125" style="479" customWidth="1"/>
    <col min="4366" max="4366" width="8.7109375" style="479" customWidth="1"/>
    <col min="4367" max="4367" width="10.42578125" style="479" customWidth="1"/>
    <col min="4368" max="4368" width="10.28515625" style="479" customWidth="1"/>
    <col min="4369" max="4608" width="11.42578125" style="479"/>
    <col min="4609" max="4609" width="7" style="479" customWidth="1"/>
    <col min="4610" max="4610" width="10.7109375" style="479" customWidth="1"/>
    <col min="4611" max="4611" width="10.5703125" style="479" customWidth="1"/>
    <col min="4612" max="4612" width="10.7109375" style="479" customWidth="1"/>
    <col min="4613" max="4613" width="10.28515625" style="479" customWidth="1"/>
    <col min="4614" max="4614" width="10.7109375" style="479" customWidth="1"/>
    <col min="4615" max="4615" width="9.42578125" style="479" customWidth="1"/>
    <col min="4616" max="4616" width="10.5703125" style="479" customWidth="1"/>
    <col min="4617" max="4617" width="13.7109375" style="479" customWidth="1"/>
    <col min="4618" max="4619" width="10.42578125" style="479" customWidth="1"/>
    <col min="4620" max="4620" width="10.28515625" style="479" customWidth="1"/>
    <col min="4621" max="4621" width="9.42578125" style="479" customWidth="1"/>
    <col min="4622" max="4622" width="8.7109375" style="479" customWidth="1"/>
    <col min="4623" max="4623" width="10.42578125" style="479" customWidth="1"/>
    <col min="4624" max="4624" width="10.28515625" style="479" customWidth="1"/>
    <col min="4625" max="4864" width="11.42578125" style="479"/>
    <col min="4865" max="4865" width="7" style="479" customWidth="1"/>
    <col min="4866" max="4866" width="10.7109375" style="479" customWidth="1"/>
    <col min="4867" max="4867" width="10.5703125" style="479" customWidth="1"/>
    <col min="4868" max="4868" width="10.7109375" style="479" customWidth="1"/>
    <col min="4869" max="4869" width="10.28515625" style="479" customWidth="1"/>
    <col min="4870" max="4870" width="10.7109375" style="479" customWidth="1"/>
    <col min="4871" max="4871" width="9.42578125" style="479" customWidth="1"/>
    <col min="4872" max="4872" width="10.5703125" style="479" customWidth="1"/>
    <col min="4873" max="4873" width="13.7109375" style="479" customWidth="1"/>
    <col min="4874" max="4875" width="10.42578125" style="479" customWidth="1"/>
    <col min="4876" max="4876" width="10.28515625" style="479" customWidth="1"/>
    <col min="4877" max="4877" width="9.42578125" style="479" customWidth="1"/>
    <col min="4878" max="4878" width="8.7109375" style="479" customWidth="1"/>
    <col min="4879" max="4879" width="10.42578125" style="479" customWidth="1"/>
    <col min="4880" max="4880" width="10.28515625" style="479" customWidth="1"/>
    <col min="4881" max="5120" width="11.42578125" style="479"/>
    <col min="5121" max="5121" width="7" style="479" customWidth="1"/>
    <col min="5122" max="5122" width="10.7109375" style="479" customWidth="1"/>
    <col min="5123" max="5123" width="10.5703125" style="479" customWidth="1"/>
    <col min="5124" max="5124" width="10.7109375" style="479" customWidth="1"/>
    <col min="5125" max="5125" width="10.28515625" style="479" customWidth="1"/>
    <col min="5126" max="5126" width="10.7109375" style="479" customWidth="1"/>
    <col min="5127" max="5127" width="9.42578125" style="479" customWidth="1"/>
    <col min="5128" max="5128" width="10.5703125" style="479" customWidth="1"/>
    <col min="5129" max="5129" width="13.7109375" style="479" customWidth="1"/>
    <col min="5130" max="5131" width="10.42578125" style="479" customWidth="1"/>
    <col min="5132" max="5132" width="10.28515625" style="479" customWidth="1"/>
    <col min="5133" max="5133" width="9.42578125" style="479" customWidth="1"/>
    <col min="5134" max="5134" width="8.7109375" style="479" customWidth="1"/>
    <col min="5135" max="5135" width="10.42578125" style="479" customWidth="1"/>
    <col min="5136" max="5136" width="10.28515625" style="479" customWidth="1"/>
    <col min="5137" max="5376" width="11.42578125" style="479"/>
    <col min="5377" max="5377" width="7" style="479" customWidth="1"/>
    <col min="5378" max="5378" width="10.7109375" style="479" customWidth="1"/>
    <col min="5379" max="5379" width="10.5703125" style="479" customWidth="1"/>
    <col min="5380" max="5380" width="10.7109375" style="479" customWidth="1"/>
    <col min="5381" max="5381" width="10.28515625" style="479" customWidth="1"/>
    <col min="5382" max="5382" width="10.7109375" style="479" customWidth="1"/>
    <col min="5383" max="5383" width="9.42578125" style="479" customWidth="1"/>
    <col min="5384" max="5384" width="10.5703125" style="479" customWidth="1"/>
    <col min="5385" max="5385" width="13.7109375" style="479" customWidth="1"/>
    <col min="5386" max="5387" width="10.42578125" style="479" customWidth="1"/>
    <col min="5388" max="5388" width="10.28515625" style="479" customWidth="1"/>
    <col min="5389" max="5389" width="9.42578125" style="479" customWidth="1"/>
    <col min="5390" max="5390" width="8.7109375" style="479" customWidth="1"/>
    <col min="5391" max="5391" width="10.42578125" style="479" customWidth="1"/>
    <col min="5392" max="5392" width="10.28515625" style="479" customWidth="1"/>
    <col min="5393" max="5632" width="11.42578125" style="479"/>
    <col min="5633" max="5633" width="7" style="479" customWidth="1"/>
    <col min="5634" max="5634" width="10.7109375" style="479" customWidth="1"/>
    <col min="5635" max="5635" width="10.5703125" style="479" customWidth="1"/>
    <col min="5636" max="5636" width="10.7109375" style="479" customWidth="1"/>
    <col min="5637" max="5637" width="10.28515625" style="479" customWidth="1"/>
    <col min="5638" max="5638" width="10.7109375" style="479" customWidth="1"/>
    <col min="5639" max="5639" width="9.42578125" style="479" customWidth="1"/>
    <col min="5640" max="5640" width="10.5703125" style="479" customWidth="1"/>
    <col min="5641" max="5641" width="13.7109375" style="479" customWidth="1"/>
    <col min="5642" max="5643" width="10.42578125" style="479" customWidth="1"/>
    <col min="5644" max="5644" width="10.28515625" style="479" customWidth="1"/>
    <col min="5645" max="5645" width="9.42578125" style="479" customWidth="1"/>
    <col min="5646" max="5646" width="8.7109375" style="479" customWidth="1"/>
    <col min="5647" max="5647" width="10.42578125" style="479" customWidth="1"/>
    <col min="5648" max="5648" width="10.28515625" style="479" customWidth="1"/>
    <col min="5649" max="5888" width="11.42578125" style="479"/>
    <col min="5889" max="5889" width="7" style="479" customWidth="1"/>
    <col min="5890" max="5890" width="10.7109375" style="479" customWidth="1"/>
    <col min="5891" max="5891" width="10.5703125" style="479" customWidth="1"/>
    <col min="5892" max="5892" width="10.7109375" style="479" customWidth="1"/>
    <col min="5893" max="5893" width="10.28515625" style="479" customWidth="1"/>
    <col min="5894" max="5894" width="10.7109375" style="479" customWidth="1"/>
    <col min="5895" max="5895" width="9.42578125" style="479" customWidth="1"/>
    <col min="5896" max="5896" width="10.5703125" style="479" customWidth="1"/>
    <col min="5897" max="5897" width="13.7109375" style="479" customWidth="1"/>
    <col min="5898" max="5899" width="10.42578125" style="479" customWidth="1"/>
    <col min="5900" max="5900" width="10.28515625" style="479" customWidth="1"/>
    <col min="5901" max="5901" width="9.42578125" style="479" customWidth="1"/>
    <col min="5902" max="5902" width="8.7109375" style="479" customWidth="1"/>
    <col min="5903" max="5903" width="10.42578125" style="479" customWidth="1"/>
    <col min="5904" max="5904" width="10.28515625" style="479" customWidth="1"/>
    <col min="5905" max="6144" width="11.42578125" style="479"/>
    <col min="6145" max="6145" width="7" style="479" customWidth="1"/>
    <col min="6146" max="6146" width="10.7109375" style="479" customWidth="1"/>
    <col min="6147" max="6147" width="10.5703125" style="479" customWidth="1"/>
    <col min="6148" max="6148" width="10.7109375" style="479" customWidth="1"/>
    <col min="6149" max="6149" width="10.28515625" style="479" customWidth="1"/>
    <col min="6150" max="6150" width="10.7109375" style="479" customWidth="1"/>
    <col min="6151" max="6151" width="9.42578125" style="479" customWidth="1"/>
    <col min="6152" max="6152" width="10.5703125" style="479" customWidth="1"/>
    <col min="6153" max="6153" width="13.7109375" style="479" customWidth="1"/>
    <col min="6154" max="6155" width="10.42578125" style="479" customWidth="1"/>
    <col min="6156" max="6156" width="10.28515625" style="479" customWidth="1"/>
    <col min="6157" max="6157" width="9.42578125" style="479" customWidth="1"/>
    <col min="6158" max="6158" width="8.7109375" style="479" customWidth="1"/>
    <col min="6159" max="6159" width="10.42578125" style="479" customWidth="1"/>
    <col min="6160" max="6160" width="10.28515625" style="479" customWidth="1"/>
    <col min="6161" max="6400" width="11.42578125" style="479"/>
    <col min="6401" max="6401" width="7" style="479" customWidth="1"/>
    <col min="6402" max="6402" width="10.7109375" style="479" customWidth="1"/>
    <col min="6403" max="6403" width="10.5703125" style="479" customWidth="1"/>
    <col min="6404" max="6404" width="10.7109375" style="479" customWidth="1"/>
    <col min="6405" max="6405" width="10.28515625" style="479" customWidth="1"/>
    <col min="6406" max="6406" width="10.7109375" style="479" customWidth="1"/>
    <col min="6407" max="6407" width="9.42578125" style="479" customWidth="1"/>
    <col min="6408" max="6408" width="10.5703125" style="479" customWidth="1"/>
    <col min="6409" max="6409" width="13.7109375" style="479" customWidth="1"/>
    <col min="6410" max="6411" width="10.42578125" style="479" customWidth="1"/>
    <col min="6412" max="6412" width="10.28515625" style="479" customWidth="1"/>
    <col min="6413" max="6413" width="9.42578125" style="479" customWidth="1"/>
    <col min="6414" max="6414" width="8.7109375" style="479" customWidth="1"/>
    <col min="6415" max="6415" width="10.42578125" style="479" customWidth="1"/>
    <col min="6416" max="6416" width="10.28515625" style="479" customWidth="1"/>
    <col min="6417" max="6656" width="11.42578125" style="479"/>
    <col min="6657" max="6657" width="7" style="479" customWidth="1"/>
    <col min="6658" max="6658" width="10.7109375" style="479" customWidth="1"/>
    <col min="6659" max="6659" width="10.5703125" style="479" customWidth="1"/>
    <col min="6660" max="6660" width="10.7109375" style="479" customWidth="1"/>
    <col min="6661" max="6661" width="10.28515625" style="479" customWidth="1"/>
    <col min="6662" max="6662" width="10.7109375" style="479" customWidth="1"/>
    <col min="6663" max="6663" width="9.42578125" style="479" customWidth="1"/>
    <col min="6664" max="6664" width="10.5703125" style="479" customWidth="1"/>
    <col min="6665" max="6665" width="13.7109375" style="479" customWidth="1"/>
    <col min="6666" max="6667" width="10.42578125" style="479" customWidth="1"/>
    <col min="6668" max="6668" width="10.28515625" style="479" customWidth="1"/>
    <col min="6669" max="6669" width="9.42578125" style="479" customWidth="1"/>
    <col min="6670" max="6670" width="8.7109375" style="479" customWidth="1"/>
    <col min="6671" max="6671" width="10.42578125" style="479" customWidth="1"/>
    <col min="6672" max="6672" width="10.28515625" style="479" customWidth="1"/>
    <col min="6673" max="6912" width="11.42578125" style="479"/>
    <col min="6913" max="6913" width="7" style="479" customWidth="1"/>
    <col min="6914" max="6914" width="10.7109375" style="479" customWidth="1"/>
    <col min="6915" max="6915" width="10.5703125" style="479" customWidth="1"/>
    <col min="6916" max="6916" width="10.7109375" style="479" customWidth="1"/>
    <col min="6917" max="6917" width="10.28515625" style="479" customWidth="1"/>
    <col min="6918" max="6918" width="10.7109375" style="479" customWidth="1"/>
    <col min="6919" max="6919" width="9.42578125" style="479" customWidth="1"/>
    <col min="6920" max="6920" width="10.5703125" style="479" customWidth="1"/>
    <col min="6921" max="6921" width="13.7109375" style="479" customWidth="1"/>
    <col min="6922" max="6923" width="10.42578125" style="479" customWidth="1"/>
    <col min="6924" max="6924" width="10.28515625" style="479" customWidth="1"/>
    <col min="6925" max="6925" width="9.42578125" style="479" customWidth="1"/>
    <col min="6926" max="6926" width="8.7109375" style="479" customWidth="1"/>
    <col min="6927" max="6927" width="10.42578125" style="479" customWidth="1"/>
    <col min="6928" max="6928" width="10.28515625" style="479" customWidth="1"/>
    <col min="6929" max="7168" width="11.42578125" style="479"/>
    <col min="7169" max="7169" width="7" style="479" customWidth="1"/>
    <col min="7170" max="7170" width="10.7109375" style="479" customWidth="1"/>
    <col min="7171" max="7171" width="10.5703125" style="479" customWidth="1"/>
    <col min="7172" max="7172" width="10.7109375" style="479" customWidth="1"/>
    <col min="7173" max="7173" width="10.28515625" style="479" customWidth="1"/>
    <col min="7174" max="7174" width="10.7109375" style="479" customWidth="1"/>
    <col min="7175" max="7175" width="9.42578125" style="479" customWidth="1"/>
    <col min="7176" max="7176" width="10.5703125" style="479" customWidth="1"/>
    <col min="7177" max="7177" width="13.7109375" style="479" customWidth="1"/>
    <col min="7178" max="7179" width="10.42578125" style="479" customWidth="1"/>
    <col min="7180" max="7180" width="10.28515625" style="479" customWidth="1"/>
    <col min="7181" max="7181" width="9.42578125" style="479" customWidth="1"/>
    <col min="7182" max="7182" width="8.7109375" style="479" customWidth="1"/>
    <col min="7183" max="7183" width="10.42578125" style="479" customWidth="1"/>
    <col min="7184" max="7184" width="10.28515625" style="479" customWidth="1"/>
    <col min="7185" max="7424" width="11.42578125" style="479"/>
    <col min="7425" max="7425" width="7" style="479" customWidth="1"/>
    <col min="7426" max="7426" width="10.7109375" style="479" customWidth="1"/>
    <col min="7427" max="7427" width="10.5703125" style="479" customWidth="1"/>
    <col min="7428" max="7428" width="10.7109375" style="479" customWidth="1"/>
    <col min="7429" max="7429" width="10.28515625" style="479" customWidth="1"/>
    <col min="7430" max="7430" width="10.7109375" style="479" customWidth="1"/>
    <col min="7431" max="7431" width="9.42578125" style="479" customWidth="1"/>
    <col min="7432" max="7432" width="10.5703125" style="479" customWidth="1"/>
    <col min="7433" max="7433" width="13.7109375" style="479" customWidth="1"/>
    <col min="7434" max="7435" width="10.42578125" style="479" customWidth="1"/>
    <col min="7436" max="7436" width="10.28515625" style="479" customWidth="1"/>
    <col min="7437" max="7437" width="9.42578125" style="479" customWidth="1"/>
    <col min="7438" max="7438" width="8.7109375" style="479" customWidth="1"/>
    <col min="7439" max="7439" width="10.42578125" style="479" customWidth="1"/>
    <col min="7440" max="7440" width="10.28515625" style="479" customWidth="1"/>
    <col min="7441" max="7680" width="11.42578125" style="479"/>
    <col min="7681" max="7681" width="7" style="479" customWidth="1"/>
    <col min="7682" max="7682" width="10.7109375" style="479" customWidth="1"/>
    <col min="7683" max="7683" width="10.5703125" style="479" customWidth="1"/>
    <col min="7684" max="7684" width="10.7109375" style="479" customWidth="1"/>
    <col min="7685" max="7685" width="10.28515625" style="479" customWidth="1"/>
    <col min="7686" max="7686" width="10.7109375" style="479" customWidth="1"/>
    <col min="7687" max="7687" width="9.42578125" style="479" customWidth="1"/>
    <col min="7688" max="7688" width="10.5703125" style="479" customWidth="1"/>
    <col min="7689" max="7689" width="13.7109375" style="479" customWidth="1"/>
    <col min="7690" max="7691" width="10.42578125" style="479" customWidth="1"/>
    <col min="7692" max="7692" width="10.28515625" style="479" customWidth="1"/>
    <col min="7693" max="7693" width="9.42578125" style="479" customWidth="1"/>
    <col min="7694" max="7694" width="8.7109375" style="479" customWidth="1"/>
    <col min="7695" max="7695" width="10.42578125" style="479" customWidth="1"/>
    <col min="7696" max="7696" width="10.28515625" style="479" customWidth="1"/>
    <col min="7697" max="7936" width="11.42578125" style="479"/>
    <col min="7937" max="7937" width="7" style="479" customWidth="1"/>
    <col min="7938" max="7938" width="10.7109375" style="479" customWidth="1"/>
    <col min="7939" max="7939" width="10.5703125" style="479" customWidth="1"/>
    <col min="7940" max="7940" width="10.7109375" style="479" customWidth="1"/>
    <col min="7941" max="7941" width="10.28515625" style="479" customWidth="1"/>
    <col min="7942" max="7942" width="10.7109375" style="479" customWidth="1"/>
    <col min="7943" max="7943" width="9.42578125" style="479" customWidth="1"/>
    <col min="7944" max="7944" width="10.5703125" style="479" customWidth="1"/>
    <col min="7945" max="7945" width="13.7109375" style="479" customWidth="1"/>
    <col min="7946" max="7947" width="10.42578125" style="479" customWidth="1"/>
    <col min="7948" max="7948" width="10.28515625" style="479" customWidth="1"/>
    <col min="7949" max="7949" width="9.42578125" style="479" customWidth="1"/>
    <col min="7950" max="7950" width="8.7109375" style="479" customWidth="1"/>
    <col min="7951" max="7951" width="10.42578125" style="479" customWidth="1"/>
    <col min="7952" max="7952" width="10.28515625" style="479" customWidth="1"/>
    <col min="7953" max="8192" width="11.42578125" style="479"/>
    <col min="8193" max="8193" width="7" style="479" customWidth="1"/>
    <col min="8194" max="8194" width="10.7109375" style="479" customWidth="1"/>
    <col min="8195" max="8195" width="10.5703125" style="479" customWidth="1"/>
    <col min="8196" max="8196" width="10.7109375" style="479" customWidth="1"/>
    <col min="8197" max="8197" width="10.28515625" style="479" customWidth="1"/>
    <col min="8198" max="8198" width="10.7109375" style="479" customWidth="1"/>
    <col min="8199" max="8199" width="9.42578125" style="479" customWidth="1"/>
    <col min="8200" max="8200" width="10.5703125" style="479" customWidth="1"/>
    <col min="8201" max="8201" width="13.7109375" style="479" customWidth="1"/>
    <col min="8202" max="8203" width="10.42578125" style="479" customWidth="1"/>
    <col min="8204" max="8204" width="10.28515625" style="479" customWidth="1"/>
    <col min="8205" max="8205" width="9.42578125" style="479" customWidth="1"/>
    <col min="8206" max="8206" width="8.7109375" style="479" customWidth="1"/>
    <col min="8207" max="8207" width="10.42578125" style="479" customWidth="1"/>
    <col min="8208" max="8208" width="10.28515625" style="479" customWidth="1"/>
    <col min="8209" max="8448" width="11.42578125" style="479"/>
    <col min="8449" max="8449" width="7" style="479" customWidth="1"/>
    <col min="8450" max="8450" width="10.7109375" style="479" customWidth="1"/>
    <col min="8451" max="8451" width="10.5703125" style="479" customWidth="1"/>
    <col min="8452" max="8452" width="10.7109375" style="479" customWidth="1"/>
    <col min="8453" max="8453" width="10.28515625" style="479" customWidth="1"/>
    <col min="8454" max="8454" width="10.7109375" style="479" customWidth="1"/>
    <col min="8455" max="8455" width="9.42578125" style="479" customWidth="1"/>
    <col min="8456" max="8456" width="10.5703125" style="479" customWidth="1"/>
    <col min="8457" max="8457" width="13.7109375" style="479" customWidth="1"/>
    <col min="8458" max="8459" width="10.42578125" style="479" customWidth="1"/>
    <col min="8460" max="8460" width="10.28515625" style="479" customWidth="1"/>
    <col min="8461" max="8461" width="9.42578125" style="479" customWidth="1"/>
    <col min="8462" max="8462" width="8.7109375" style="479" customWidth="1"/>
    <col min="8463" max="8463" width="10.42578125" style="479" customWidth="1"/>
    <col min="8464" max="8464" width="10.28515625" style="479" customWidth="1"/>
    <col min="8465" max="8704" width="11.42578125" style="479"/>
    <col min="8705" max="8705" width="7" style="479" customWidth="1"/>
    <col min="8706" max="8706" width="10.7109375" style="479" customWidth="1"/>
    <col min="8707" max="8707" width="10.5703125" style="479" customWidth="1"/>
    <col min="8708" max="8708" width="10.7109375" style="479" customWidth="1"/>
    <col min="8709" max="8709" width="10.28515625" style="479" customWidth="1"/>
    <col min="8710" max="8710" width="10.7109375" style="479" customWidth="1"/>
    <col min="8711" max="8711" width="9.42578125" style="479" customWidth="1"/>
    <col min="8712" max="8712" width="10.5703125" style="479" customWidth="1"/>
    <col min="8713" max="8713" width="13.7109375" style="479" customWidth="1"/>
    <col min="8714" max="8715" width="10.42578125" style="479" customWidth="1"/>
    <col min="8716" max="8716" width="10.28515625" style="479" customWidth="1"/>
    <col min="8717" max="8717" width="9.42578125" style="479" customWidth="1"/>
    <col min="8718" max="8718" width="8.7109375" style="479" customWidth="1"/>
    <col min="8719" max="8719" width="10.42578125" style="479" customWidth="1"/>
    <col min="8720" max="8720" width="10.28515625" style="479" customWidth="1"/>
    <col min="8721" max="8960" width="11.42578125" style="479"/>
    <col min="8961" max="8961" width="7" style="479" customWidth="1"/>
    <col min="8962" max="8962" width="10.7109375" style="479" customWidth="1"/>
    <col min="8963" max="8963" width="10.5703125" style="479" customWidth="1"/>
    <col min="8964" max="8964" width="10.7109375" style="479" customWidth="1"/>
    <col min="8965" max="8965" width="10.28515625" style="479" customWidth="1"/>
    <col min="8966" max="8966" width="10.7109375" style="479" customWidth="1"/>
    <col min="8967" max="8967" width="9.42578125" style="479" customWidth="1"/>
    <col min="8968" max="8968" width="10.5703125" style="479" customWidth="1"/>
    <col min="8969" max="8969" width="13.7109375" style="479" customWidth="1"/>
    <col min="8970" max="8971" width="10.42578125" style="479" customWidth="1"/>
    <col min="8972" max="8972" width="10.28515625" style="479" customWidth="1"/>
    <col min="8973" max="8973" width="9.42578125" style="479" customWidth="1"/>
    <col min="8974" max="8974" width="8.7109375" style="479" customWidth="1"/>
    <col min="8975" max="8975" width="10.42578125" style="479" customWidth="1"/>
    <col min="8976" max="8976" width="10.28515625" style="479" customWidth="1"/>
    <col min="8977" max="9216" width="11.42578125" style="479"/>
    <col min="9217" max="9217" width="7" style="479" customWidth="1"/>
    <col min="9218" max="9218" width="10.7109375" style="479" customWidth="1"/>
    <col min="9219" max="9219" width="10.5703125" style="479" customWidth="1"/>
    <col min="9220" max="9220" width="10.7109375" style="479" customWidth="1"/>
    <col min="9221" max="9221" width="10.28515625" style="479" customWidth="1"/>
    <col min="9222" max="9222" width="10.7109375" style="479" customWidth="1"/>
    <col min="9223" max="9223" width="9.42578125" style="479" customWidth="1"/>
    <col min="9224" max="9224" width="10.5703125" style="479" customWidth="1"/>
    <col min="9225" max="9225" width="13.7109375" style="479" customWidth="1"/>
    <col min="9226" max="9227" width="10.42578125" style="479" customWidth="1"/>
    <col min="9228" max="9228" width="10.28515625" style="479" customWidth="1"/>
    <col min="9229" max="9229" width="9.42578125" style="479" customWidth="1"/>
    <col min="9230" max="9230" width="8.7109375" style="479" customWidth="1"/>
    <col min="9231" max="9231" width="10.42578125" style="479" customWidth="1"/>
    <col min="9232" max="9232" width="10.28515625" style="479" customWidth="1"/>
    <col min="9233" max="9472" width="11.42578125" style="479"/>
    <col min="9473" max="9473" width="7" style="479" customWidth="1"/>
    <col min="9474" max="9474" width="10.7109375" style="479" customWidth="1"/>
    <col min="9475" max="9475" width="10.5703125" style="479" customWidth="1"/>
    <col min="9476" max="9476" width="10.7109375" style="479" customWidth="1"/>
    <col min="9477" max="9477" width="10.28515625" style="479" customWidth="1"/>
    <col min="9478" max="9478" width="10.7109375" style="479" customWidth="1"/>
    <col min="9479" max="9479" width="9.42578125" style="479" customWidth="1"/>
    <col min="9480" max="9480" width="10.5703125" style="479" customWidth="1"/>
    <col min="9481" max="9481" width="13.7109375" style="479" customWidth="1"/>
    <col min="9482" max="9483" width="10.42578125" style="479" customWidth="1"/>
    <col min="9484" max="9484" width="10.28515625" style="479" customWidth="1"/>
    <col min="9485" max="9485" width="9.42578125" style="479" customWidth="1"/>
    <col min="9486" max="9486" width="8.7109375" style="479" customWidth="1"/>
    <col min="9487" max="9487" width="10.42578125" style="479" customWidth="1"/>
    <col min="9488" max="9488" width="10.28515625" style="479" customWidth="1"/>
    <col min="9489" max="9728" width="11.42578125" style="479"/>
    <col min="9729" max="9729" width="7" style="479" customWidth="1"/>
    <col min="9730" max="9730" width="10.7109375" style="479" customWidth="1"/>
    <col min="9731" max="9731" width="10.5703125" style="479" customWidth="1"/>
    <col min="9732" max="9732" width="10.7109375" style="479" customWidth="1"/>
    <col min="9733" max="9733" width="10.28515625" style="479" customWidth="1"/>
    <col min="9734" max="9734" width="10.7109375" style="479" customWidth="1"/>
    <col min="9735" max="9735" width="9.42578125" style="479" customWidth="1"/>
    <col min="9736" max="9736" width="10.5703125" style="479" customWidth="1"/>
    <col min="9737" max="9737" width="13.7109375" style="479" customWidth="1"/>
    <col min="9738" max="9739" width="10.42578125" style="479" customWidth="1"/>
    <col min="9740" max="9740" width="10.28515625" style="479" customWidth="1"/>
    <col min="9741" max="9741" width="9.42578125" style="479" customWidth="1"/>
    <col min="9742" max="9742" width="8.7109375" style="479" customWidth="1"/>
    <col min="9743" max="9743" width="10.42578125" style="479" customWidth="1"/>
    <col min="9744" max="9744" width="10.28515625" style="479" customWidth="1"/>
    <col min="9745" max="9984" width="11.42578125" style="479"/>
    <col min="9985" max="9985" width="7" style="479" customWidth="1"/>
    <col min="9986" max="9986" width="10.7109375" style="479" customWidth="1"/>
    <col min="9987" max="9987" width="10.5703125" style="479" customWidth="1"/>
    <col min="9988" max="9988" width="10.7109375" style="479" customWidth="1"/>
    <col min="9989" max="9989" width="10.28515625" style="479" customWidth="1"/>
    <col min="9990" max="9990" width="10.7109375" style="479" customWidth="1"/>
    <col min="9991" max="9991" width="9.42578125" style="479" customWidth="1"/>
    <col min="9992" max="9992" width="10.5703125" style="479" customWidth="1"/>
    <col min="9993" max="9993" width="13.7109375" style="479" customWidth="1"/>
    <col min="9994" max="9995" width="10.42578125" style="479" customWidth="1"/>
    <col min="9996" max="9996" width="10.28515625" style="479" customWidth="1"/>
    <col min="9997" max="9997" width="9.42578125" style="479" customWidth="1"/>
    <col min="9998" max="9998" width="8.7109375" style="479" customWidth="1"/>
    <col min="9999" max="9999" width="10.42578125" style="479" customWidth="1"/>
    <col min="10000" max="10000" width="10.28515625" style="479" customWidth="1"/>
    <col min="10001" max="10240" width="11.42578125" style="479"/>
    <col min="10241" max="10241" width="7" style="479" customWidth="1"/>
    <col min="10242" max="10242" width="10.7109375" style="479" customWidth="1"/>
    <col min="10243" max="10243" width="10.5703125" style="479" customWidth="1"/>
    <col min="10244" max="10244" width="10.7109375" style="479" customWidth="1"/>
    <col min="10245" max="10245" width="10.28515625" style="479" customWidth="1"/>
    <col min="10246" max="10246" width="10.7109375" style="479" customWidth="1"/>
    <col min="10247" max="10247" width="9.42578125" style="479" customWidth="1"/>
    <col min="10248" max="10248" width="10.5703125" style="479" customWidth="1"/>
    <col min="10249" max="10249" width="13.7109375" style="479" customWidth="1"/>
    <col min="10250" max="10251" width="10.42578125" style="479" customWidth="1"/>
    <col min="10252" max="10252" width="10.28515625" style="479" customWidth="1"/>
    <col min="10253" max="10253" width="9.42578125" style="479" customWidth="1"/>
    <col min="10254" max="10254" width="8.7109375" style="479" customWidth="1"/>
    <col min="10255" max="10255" width="10.42578125" style="479" customWidth="1"/>
    <col min="10256" max="10256" width="10.28515625" style="479" customWidth="1"/>
    <col min="10257" max="10496" width="11.42578125" style="479"/>
    <col min="10497" max="10497" width="7" style="479" customWidth="1"/>
    <col min="10498" max="10498" width="10.7109375" style="479" customWidth="1"/>
    <col min="10499" max="10499" width="10.5703125" style="479" customWidth="1"/>
    <col min="10500" max="10500" width="10.7109375" style="479" customWidth="1"/>
    <col min="10501" max="10501" width="10.28515625" style="479" customWidth="1"/>
    <col min="10502" max="10502" width="10.7109375" style="479" customWidth="1"/>
    <col min="10503" max="10503" width="9.42578125" style="479" customWidth="1"/>
    <col min="10504" max="10504" width="10.5703125" style="479" customWidth="1"/>
    <col min="10505" max="10505" width="13.7109375" style="479" customWidth="1"/>
    <col min="10506" max="10507" width="10.42578125" style="479" customWidth="1"/>
    <col min="10508" max="10508" width="10.28515625" style="479" customWidth="1"/>
    <col min="10509" max="10509" width="9.42578125" style="479" customWidth="1"/>
    <col min="10510" max="10510" width="8.7109375" style="479" customWidth="1"/>
    <col min="10511" max="10511" width="10.42578125" style="479" customWidth="1"/>
    <col min="10512" max="10512" width="10.28515625" style="479" customWidth="1"/>
    <col min="10513" max="10752" width="11.42578125" style="479"/>
    <col min="10753" max="10753" width="7" style="479" customWidth="1"/>
    <col min="10754" max="10754" width="10.7109375" style="479" customWidth="1"/>
    <col min="10755" max="10755" width="10.5703125" style="479" customWidth="1"/>
    <col min="10756" max="10756" width="10.7109375" style="479" customWidth="1"/>
    <col min="10757" max="10757" width="10.28515625" style="479" customWidth="1"/>
    <col min="10758" max="10758" width="10.7109375" style="479" customWidth="1"/>
    <col min="10759" max="10759" width="9.42578125" style="479" customWidth="1"/>
    <col min="10760" max="10760" width="10.5703125" style="479" customWidth="1"/>
    <col min="10761" max="10761" width="13.7109375" style="479" customWidth="1"/>
    <col min="10762" max="10763" width="10.42578125" style="479" customWidth="1"/>
    <col min="10764" max="10764" width="10.28515625" style="479" customWidth="1"/>
    <col min="10765" max="10765" width="9.42578125" style="479" customWidth="1"/>
    <col min="10766" max="10766" width="8.7109375" style="479" customWidth="1"/>
    <col min="10767" max="10767" width="10.42578125" style="479" customWidth="1"/>
    <col min="10768" max="10768" width="10.28515625" style="479" customWidth="1"/>
    <col min="10769" max="11008" width="11.42578125" style="479"/>
    <col min="11009" max="11009" width="7" style="479" customWidth="1"/>
    <col min="11010" max="11010" width="10.7109375" style="479" customWidth="1"/>
    <col min="11011" max="11011" width="10.5703125" style="479" customWidth="1"/>
    <col min="11012" max="11012" width="10.7109375" style="479" customWidth="1"/>
    <col min="11013" max="11013" width="10.28515625" style="479" customWidth="1"/>
    <col min="11014" max="11014" width="10.7109375" style="479" customWidth="1"/>
    <col min="11015" max="11015" width="9.42578125" style="479" customWidth="1"/>
    <col min="11016" max="11016" width="10.5703125" style="479" customWidth="1"/>
    <col min="11017" max="11017" width="13.7109375" style="479" customWidth="1"/>
    <col min="11018" max="11019" width="10.42578125" style="479" customWidth="1"/>
    <col min="11020" max="11020" width="10.28515625" style="479" customWidth="1"/>
    <col min="11021" max="11021" width="9.42578125" style="479" customWidth="1"/>
    <col min="11022" max="11022" width="8.7109375" style="479" customWidth="1"/>
    <col min="11023" max="11023" width="10.42578125" style="479" customWidth="1"/>
    <col min="11024" max="11024" width="10.28515625" style="479" customWidth="1"/>
    <col min="11025" max="11264" width="11.42578125" style="479"/>
    <col min="11265" max="11265" width="7" style="479" customWidth="1"/>
    <col min="11266" max="11266" width="10.7109375" style="479" customWidth="1"/>
    <col min="11267" max="11267" width="10.5703125" style="479" customWidth="1"/>
    <col min="11268" max="11268" width="10.7109375" style="479" customWidth="1"/>
    <col min="11269" max="11269" width="10.28515625" style="479" customWidth="1"/>
    <col min="11270" max="11270" width="10.7109375" style="479" customWidth="1"/>
    <col min="11271" max="11271" width="9.42578125" style="479" customWidth="1"/>
    <col min="11272" max="11272" width="10.5703125" style="479" customWidth="1"/>
    <col min="11273" max="11273" width="13.7109375" style="479" customWidth="1"/>
    <col min="11274" max="11275" width="10.42578125" style="479" customWidth="1"/>
    <col min="11276" max="11276" width="10.28515625" style="479" customWidth="1"/>
    <col min="11277" max="11277" width="9.42578125" style="479" customWidth="1"/>
    <col min="11278" max="11278" width="8.7109375" style="479" customWidth="1"/>
    <col min="11279" max="11279" width="10.42578125" style="479" customWidth="1"/>
    <col min="11280" max="11280" width="10.28515625" style="479" customWidth="1"/>
    <col min="11281" max="11520" width="11.42578125" style="479"/>
    <col min="11521" max="11521" width="7" style="479" customWidth="1"/>
    <col min="11522" max="11522" width="10.7109375" style="479" customWidth="1"/>
    <col min="11523" max="11523" width="10.5703125" style="479" customWidth="1"/>
    <col min="11524" max="11524" width="10.7109375" style="479" customWidth="1"/>
    <col min="11525" max="11525" width="10.28515625" style="479" customWidth="1"/>
    <col min="11526" max="11526" width="10.7109375" style="479" customWidth="1"/>
    <col min="11527" max="11527" width="9.42578125" style="479" customWidth="1"/>
    <col min="11528" max="11528" width="10.5703125" style="479" customWidth="1"/>
    <col min="11529" max="11529" width="13.7109375" style="479" customWidth="1"/>
    <col min="11530" max="11531" width="10.42578125" style="479" customWidth="1"/>
    <col min="11532" max="11532" width="10.28515625" style="479" customWidth="1"/>
    <col min="11533" max="11533" width="9.42578125" style="479" customWidth="1"/>
    <col min="11534" max="11534" width="8.7109375" style="479" customWidth="1"/>
    <col min="11535" max="11535" width="10.42578125" style="479" customWidth="1"/>
    <col min="11536" max="11536" width="10.28515625" style="479" customWidth="1"/>
    <col min="11537" max="11776" width="11.42578125" style="479"/>
    <col min="11777" max="11777" width="7" style="479" customWidth="1"/>
    <col min="11778" max="11778" width="10.7109375" style="479" customWidth="1"/>
    <col min="11779" max="11779" width="10.5703125" style="479" customWidth="1"/>
    <col min="11780" max="11780" width="10.7109375" style="479" customWidth="1"/>
    <col min="11781" max="11781" width="10.28515625" style="479" customWidth="1"/>
    <col min="11782" max="11782" width="10.7109375" style="479" customWidth="1"/>
    <col min="11783" max="11783" width="9.42578125" style="479" customWidth="1"/>
    <col min="11784" max="11784" width="10.5703125" style="479" customWidth="1"/>
    <col min="11785" max="11785" width="13.7109375" style="479" customWidth="1"/>
    <col min="11786" max="11787" width="10.42578125" style="479" customWidth="1"/>
    <col min="11788" max="11788" width="10.28515625" style="479" customWidth="1"/>
    <col min="11789" max="11789" width="9.42578125" style="479" customWidth="1"/>
    <col min="11790" max="11790" width="8.7109375" style="479" customWidth="1"/>
    <col min="11791" max="11791" width="10.42578125" style="479" customWidth="1"/>
    <col min="11792" max="11792" width="10.28515625" style="479" customWidth="1"/>
    <col min="11793" max="12032" width="11.42578125" style="479"/>
    <col min="12033" max="12033" width="7" style="479" customWidth="1"/>
    <col min="12034" max="12034" width="10.7109375" style="479" customWidth="1"/>
    <col min="12035" max="12035" width="10.5703125" style="479" customWidth="1"/>
    <col min="12036" max="12036" width="10.7109375" style="479" customWidth="1"/>
    <col min="12037" max="12037" width="10.28515625" style="479" customWidth="1"/>
    <col min="12038" max="12038" width="10.7109375" style="479" customWidth="1"/>
    <col min="12039" max="12039" width="9.42578125" style="479" customWidth="1"/>
    <col min="12040" max="12040" width="10.5703125" style="479" customWidth="1"/>
    <col min="12041" max="12041" width="13.7109375" style="479" customWidth="1"/>
    <col min="12042" max="12043" width="10.42578125" style="479" customWidth="1"/>
    <col min="12044" max="12044" width="10.28515625" style="479" customWidth="1"/>
    <col min="12045" max="12045" width="9.42578125" style="479" customWidth="1"/>
    <col min="12046" max="12046" width="8.7109375" style="479" customWidth="1"/>
    <col min="12047" max="12047" width="10.42578125" style="479" customWidth="1"/>
    <col min="12048" max="12048" width="10.28515625" style="479" customWidth="1"/>
    <col min="12049" max="12288" width="11.42578125" style="479"/>
    <col min="12289" max="12289" width="7" style="479" customWidth="1"/>
    <col min="12290" max="12290" width="10.7109375" style="479" customWidth="1"/>
    <col min="12291" max="12291" width="10.5703125" style="479" customWidth="1"/>
    <col min="12292" max="12292" width="10.7109375" style="479" customWidth="1"/>
    <col min="12293" max="12293" width="10.28515625" style="479" customWidth="1"/>
    <col min="12294" max="12294" width="10.7109375" style="479" customWidth="1"/>
    <col min="12295" max="12295" width="9.42578125" style="479" customWidth="1"/>
    <col min="12296" max="12296" width="10.5703125" style="479" customWidth="1"/>
    <col min="12297" max="12297" width="13.7109375" style="479" customWidth="1"/>
    <col min="12298" max="12299" width="10.42578125" style="479" customWidth="1"/>
    <col min="12300" max="12300" width="10.28515625" style="479" customWidth="1"/>
    <col min="12301" max="12301" width="9.42578125" style="479" customWidth="1"/>
    <col min="12302" max="12302" width="8.7109375" style="479" customWidth="1"/>
    <col min="12303" max="12303" width="10.42578125" style="479" customWidth="1"/>
    <col min="12304" max="12304" width="10.28515625" style="479" customWidth="1"/>
    <col min="12305" max="12544" width="11.42578125" style="479"/>
    <col min="12545" max="12545" width="7" style="479" customWidth="1"/>
    <col min="12546" max="12546" width="10.7109375" style="479" customWidth="1"/>
    <col min="12547" max="12547" width="10.5703125" style="479" customWidth="1"/>
    <col min="12548" max="12548" width="10.7109375" style="479" customWidth="1"/>
    <col min="12549" max="12549" width="10.28515625" style="479" customWidth="1"/>
    <col min="12550" max="12550" width="10.7109375" style="479" customWidth="1"/>
    <col min="12551" max="12551" width="9.42578125" style="479" customWidth="1"/>
    <col min="12552" max="12552" width="10.5703125" style="479" customWidth="1"/>
    <col min="12553" max="12553" width="13.7109375" style="479" customWidth="1"/>
    <col min="12554" max="12555" width="10.42578125" style="479" customWidth="1"/>
    <col min="12556" max="12556" width="10.28515625" style="479" customWidth="1"/>
    <col min="12557" max="12557" width="9.42578125" style="479" customWidth="1"/>
    <col min="12558" max="12558" width="8.7109375" style="479" customWidth="1"/>
    <col min="12559" max="12559" width="10.42578125" style="479" customWidth="1"/>
    <col min="12560" max="12560" width="10.28515625" style="479" customWidth="1"/>
    <col min="12561" max="12800" width="11.42578125" style="479"/>
    <col min="12801" max="12801" width="7" style="479" customWidth="1"/>
    <col min="12802" max="12802" width="10.7109375" style="479" customWidth="1"/>
    <col min="12803" max="12803" width="10.5703125" style="479" customWidth="1"/>
    <col min="12804" max="12804" width="10.7109375" style="479" customWidth="1"/>
    <col min="12805" max="12805" width="10.28515625" style="479" customWidth="1"/>
    <col min="12806" max="12806" width="10.7109375" style="479" customWidth="1"/>
    <col min="12807" max="12807" width="9.42578125" style="479" customWidth="1"/>
    <col min="12808" max="12808" width="10.5703125" style="479" customWidth="1"/>
    <col min="12809" max="12809" width="13.7109375" style="479" customWidth="1"/>
    <col min="12810" max="12811" width="10.42578125" style="479" customWidth="1"/>
    <col min="12812" max="12812" width="10.28515625" style="479" customWidth="1"/>
    <col min="12813" max="12813" width="9.42578125" style="479" customWidth="1"/>
    <col min="12814" max="12814" width="8.7109375" style="479" customWidth="1"/>
    <col min="12815" max="12815" width="10.42578125" style="479" customWidth="1"/>
    <col min="12816" max="12816" width="10.28515625" style="479" customWidth="1"/>
    <col min="12817" max="13056" width="11.42578125" style="479"/>
    <col min="13057" max="13057" width="7" style="479" customWidth="1"/>
    <col min="13058" max="13058" width="10.7109375" style="479" customWidth="1"/>
    <col min="13059" max="13059" width="10.5703125" style="479" customWidth="1"/>
    <col min="13060" max="13060" width="10.7109375" style="479" customWidth="1"/>
    <col min="13061" max="13061" width="10.28515625" style="479" customWidth="1"/>
    <col min="13062" max="13062" width="10.7109375" style="479" customWidth="1"/>
    <col min="13063" max="13063" width="9.42578125" style="479" customWidth="1"/>
    <col min="13064" max="13064" width="10.5703125" style="479" customWidth="1"/>
    <col min="13065" max="13065" width="13.7109375" style="479" customWidth="1"/>
    <col min="13066" max="13067" width="10.42578125" style="479" customWidth="1"/>
    <col min="13068" max="13068" width="10.28515625" style="479" customWidth="1"/>
    <col min="13069" max="13069" width="9.42578125" style="479" customWidth="1"/>
    <col min="13070" max="13070" width="8.7109375" style="479" customWidth="1"/>
    <col min="13071" max="13071" width="10.42578125" style="479" customWidth="1"/>
    <col min="13072" max="13072" width="10.28515625" style="479" customWidth="1"/>
    <col min="13073" max="13312" width="11.42578125" style="479"/>
    <col min="13313" max="13313" width="7" style="479" customWidth="1"/>
    <col min="13314" max="13314" width="10.7109375" style="479" customWidth="1"/>
    <col min="13315" max="13315" width="10.5703125" style="479" customWidth="1"/>
    <col min="13316" max="13316" width="10.7109375" style="479" customWidth="1"/>
    <col min="13317" max="13317" width="10.28515625" style="479" customWidth="1"/>
    <col min="13318" max="13318" width="10.7109375" style="479" customWidth="1"/>
    <col min="13319" max="13319" width="9.42578125" style="479" customWidth="1"/>
    <col min="13320" max="13320" width="10.5703125" style="479" customWidth="1"/>
    <col min="13321" max="13321" width="13.7109375" style="479" customWidth="1"/>
    <col min="13322" max="13323" width="10.42578125" style="479" customWidth="1"/>
    <col min="13324" max="13324" width="10.28515625" style="479" customWidth="1"/>
    <col min="13325" max="13325" width="9.42578125" style="479" customWidth="1"/>
    <col min="13326" max="13326" width="8.7109375" style="479" customWidth="1"/>
    <col min="13327" max="13327" width="10.42578125" style="479" customWidth="1"/>
    <col min="13328" max="13328" width="10.28515625" style="479" customWidth="1"/>
    <col min="13329" max="13568" width="11.42578125" style="479"/>
    <col min="13569" max="13569" width="7" style="479" customWidth="1"/>
    <col min="13570" max="13570" width="10.7109375" style="479" customWidth="1"/>
    <col min="13571" max="13571" width="10.5703125" style="479" customWidth="1"/>
    <col min="13572" max="13572" width="10.7109375" style="479" customWidth="1"/>
    <col min="13573" max="13573" width="10.28515625" style="479" customWidth="1"/>
    <col min="13574" max="13574" width="10.7109375" style="479" customWidth="1"/>
    <col min="13575" max="13575" width="9.42578125" style="479" customWidth="1"/>
    <col min="13576" max="13576" width="10.5703125" style="479" customWidth="1"/>
    <col min="13577" max="13577" width="13.7109375" style="479" customWidth="1"/>
    <col min="13578" max="13579" width="10.42578125" style="479" customWidth="1"/>
    <col min="13580" max="13580" width="10.28515625" style="479" customWidth="1"/>
    <col min="13581" max="13581" width="9.42578125" style="479" customWidth="1"/>
    <col min="13582" max="13582" width="8.7109375" style="479" customWidth="1"/>
    <col min="13583" max="13583" width="10.42578125" style="479" customWidth="1"/>
    <col min="13584" max="13584" width="10.28515625" style="479" customWidth="1"/>
    <col min="13585" max="13824" width="11.42578125" style="479"/>
    <col min="13825" max="13825" width="7" style="479" customWidth="1"/>
    <col min="13826" max="13826" width="10.7109375" style="479" customWidth="1"/>
    <col min="13827" max="13827" width="10.5703125" style="479" customWidth="1"/>
    <col min="13828" max="13828" width="10.7109375" style="479" customWidth="1"/>
    <col min="13829" max="13829" width="10.28515625" style="479" customWidth="1"/>
    <col min="13830" max="13830" width="10.7109375" style="479" customWidth="1"/>
    <col min="13831" max="13831" width="9.42578125" style="479" customWidth="1"/>
    <col min="13832" max="13832" width="10.5703125" style="479" customWidth="1"/>
    <col min="13833" max="13833" width="13.7109375" style="479" customWidth="1"/>
    <col min="13834" max="13835" width="10.42578125" style="479" customWidth="1"/>
    <col min="13836" max="13836" width="10.28515625" style="479" customWidth="1"/>
    <col min="13837" max="13837" width="9.42578125" style="479" customWidth="1"/>
    <col min="13838" max="13838" width="8.7109375" style="479" customWidth="1"/>
    <col min="13839" max="13839" width="10.42578125" style="479" customWidth="1"/>
    <col min="13840" max="13840" width="10.28515625" style="479" customWidth="1"/>
    <col min="13841" max="14080" width="11.42578125" style="479"/>
    <col min="14081" max="14081" width="7" style="479" customWidth="1"/>
    <col min="14082" max="14082" width="10.7109375" style="479" customWidth="1"/>
    <col min="14083" max="14083" width="10.5703125" style="479" customWidth="1"/>
    <col min="14084" max="14084" width="10.7109375" style="479" customWidth="1"/>
    <col min="14085" max="14085" width="10.28515625" style="479" customWidth="1"/>
    <col min="14086" max="14086" width="10.7109375" style="479" customWidth="1"/>
    <col min="14087" max="14087" width="9.42578125" style="479" customWidth="1"/>
    <col min="14088" max="14088" width="10.5703125" style="479" customWidth="1"/>
    <col min="14089" max="14089" width="13.7109375" style="479" customWidth="1"/>
    <col min="14090" max="14091" width="10.42578125" style="479" customWidth="1"/>
    <col min="14092" max="14092" width="10.28515625" style="479" customWidth="1"/>
    <col min="14093" max="14093" width="9.42578125" style="479" customWidth="1"/>
    <col min="14094" max="14094" width="8.7109375" style="479" customWidth="1"/>
    <col min="14095" max="14095" width="10.42578125" style="479" customWidth="1"/>
    <col min="14096" max="14096" width="10.28515625" style="479" customWidth="1"/>
    <col min="14097" max="14336" width="11.42578125" style="479"/>
    <col min="14337" max="14337" width="7" style="479" customWidth="1"/>
    <col min="14338" max="14338" width="10.7109375" style="479" customWidth="1"/>
    <col min="14339" max="14339" width="10.5703125" style="479" customWidth="1"/>
    <col min="14340" max="14340" width="10.7109375" style="479" customWidth="1"/>
    <col min="14341" max="14341" width="10.28515625" style="479" customWidth="1"/>
    <col min="14342" max="14342" width="10.7109375" style="479" customWidth="1"/>
    <col min="14343" max="14343" width="9.42578125" style="479" customWidth="1"/>
    <col min="14344" max="14344" width="10.5703125" style="479" customWidth="1"/>
    <col min="14345" max="14345" width="13.7109375" style="479" customWidth="1"/>
    <col min="14346" max="14347" width="10.42578125" style="479" customWidth="1"/>
    <col min="14348" max="14348" width="10.28515625" style="479" customWidth="1"/>
    <col min="14349" max="14349" width="9.42578125" style="479" customWidth="1"/>
    <col min="14350" max="14350" width="8.7109375" style="479" customWidth="1"/>
    <col min="14351" max="14351" width="10.42578125" style="479" customWidth="1"/>
    <col min="14352" max="14352" width="10.28515625" style="479" customWidth="1"/>
    <col min="14353" max="14592" width="11.42578125" style="479"/>
    <col min="14593" max="14593" width="7" style="479" customWidth="1"/>
    <col min="14594" max="14594" width="10.7109375" style="479" customWidth="1"/>
    <col min="14595" max="14595" width="10.5703125" style="479" customWidth="1"/>
    <col min="14596" max="14596" width="10.7109375" style="479" customWidth="1"/>
    <col min="14597" max="14597" width="10.28515625" style="479" customWidth="1"/>
    <col min="14598" max="14598" width="10.7109375" style="479" customWidth="1"/>
    <col min="14599" max="14599" width="9.42578125" style="479" customWidth="1"/>
    <col min="14600" max="14600" width="10.5703125" style="479" customWidth="1"/>
    <col min="14601" max="14601" width="13.7109375" style="479" customWidth="1"/>
    <col min="14602" max="14603" width="10.42578125" style="479" customWidth="1"/>
    <col min="14604" max="14604" width="10.28515625" style="479" customWidth="1"/>
    <col min="14605" max="14605" width="9.42578125" style="479" customWidth="1"/>
    <col min="14606" max="14606" width="8.7109375" style="479" customWidth="1"/>
    <col min="14607" max="14607" width="10.42578125" style="479" customWidth="1"/>
    <col min="14608" max="14608" width="10.28515625" style="479" customWidth="1"/>
    <col min="14609" max="14848" width="11.42578125" style="479"/>
    <col min="14849" max="14849" width="7" style="479" customWidth="1"/>
    <col min="14850" max="14850" width="10.7109375" style="479" customWidth="1"/>
    <col min="14851" max="14851" width="10.5703125" style="479" customWidth="1"/>
    <col min="14852" max="14852" width="10.7109375" style="479" customWidth="1"/>
    <col min="14853" max="14853" width="10.28515625" style="479" customWidth="1"/>
    <col min="14854" max="14854" width="10.7109375" style="479" customWidth="1"/>
    <col min="14855" max="14855" width="9.42578125" style="479" customWidth="1"/>
    <col min="14856" max="14856" width="10.5703125" style="479" customWidth="1"/>
    <col min="14857" max="14857" width="13.7109375" style="479" customWidth="1"/>
    <col min="14858" max="14859" width="10.42578125" style="479" customWidth="1"/>
    <col min="14860" max="14860" width="10.28515625" style="479" customWidth="1"/>
    <col min="14861" max="14861" width="9.42578125" style="479" customWidth="1"/>
    <col min="14862" max="14862" width="8.7109375" style="479" customWidth="1"/>
    <col min="14863" max="14863" width="10.42578125" style="479" customWidth="1"/>
    <col min="14864" max="14864" width="10.28515625" style="479" customWidth="1"/>
    <col min="14865" max="15104" width="11.42578125" style="479"/>
    <col min="15105" max="15105" width="7" style="479" customWidth="1"/>
    <col min="15106" max="15106" width="10.7109375" style="479" customWidth="1"/>
    <col min="15107" max="15107" width="10.5703125" style="479" customWidth="1"/>
    <col min="15108" max="15108" width="10.7109375" style="479" customWidth="1"/>
    <col min="15109" max="15109" width="10.28515625" style="479" customWidth="1"/>
    <col min="15110" max="15110" width="10.7109375" style="479" customWidth="1"/>
    <col min="15111" max="15111" width="9.42578125" style="479" customWidth="1"/>
    <col min="15112" max="15112" width="10.5703125" style="479" customWidth="1"/>
    <col min="15113" max="15113" width="13.7109375" style="479" customWidth="1"/>
    <col min="15114" max="15115" width="10.42578125" style="479" customWidth="1"/>
    <col min="15116" max="15116" width="10.28515625" style="479" customWidth="1"/>
    <col min="15117" max="15117" width="9.42578125" style="479" customWidth="1"/>
    <col min="15118" max="15118" width="8.7109375" style="479" customWidth="1"/>
    <col min="15119" max="15119" width="10.42578125" style="479" customWidth="1"/>
    <col min="15120" max="15120" width="10.28515625" style="479" customWidth="1"/>
    <col min="15121" max="15360" width="11.42578125" style="479"/>
    <col min="15361" max="15361" width="7" style="479" customWidth="1"/>
    <col min="15362" max="15362" width="10.7109375" style="479" customWidth="1"/>
    <col min="15363" max="15363" width="10.5703125" style="479" customWidth="1"/>
    <col min="15364" max="15364" width="10.7109375" style="479" customWidth="1"/>
    <col min="15365" max="15365" width="10.28515625" style="479" customWidth="1"/>
    <col min="15366" max="15366" width="10.7109375" style="479" customWidth="1"/>
    <col min="15367" max="15367" width="9.42578125" style="479" customWidth="1"/>
    <col min="15368" max="15368" width="10.5703125" style="479" customWidth="1"/>
    <col min="15369" max="15369" width="13.7109375" style="479" customWidth="1"/>
    <col min="15370" max="15371" width="10.42578125" style="479" customWidth="1"/>
    <col min="15372" max="15372" width="10.28515625" style="479" customWidth="1"/>
    <col min="15373" max="15373" width="9.42578125" style="479" customWidth="1"/>
    <col min="15374" max="15374" width="8.7109375" style="479" customWidth="1"/>
    <col min="15375" max="15375" width="10.42578125" style="479" customWidth="1"/>
    <col min="15376" max="15376" width="10.28515625" style="479" customWidth="1"/>
    <col min="15377" max="15616" width="11.42578125" style="479"/>
    <col min="15617" max="15617" width="7" style="479" customWidth="1"/>
    <col min="15618" max="15618" width="10.7109375" style="479" customWidth="1"/>
    <col min="15619" max="15619" width="10.5703125" style="479" customWidth="1"/>
    <col min="15620" max="15620" width="10.7109375" style="479" customWidth="1"/>
    <col min="15621" max="15621" width="10.28515625" style="479" customWidth="1"/>
    <col min="15622" max="15622" width="10.7109375" style="479" customWidth="1"/>
    <col min="15623" max="15623" width="9.42578125" style="479" customWidth="1"/>
    <col min="15624" max="15624" width="10.5703125" style="479" customWidth="1"/>
    <col min="15625" max="15625" width="13.7109375" style="479" customWidth="1"/>
    <col min="15626" max="15627" width="10.42578125" style="479" customWidth="1"/>
    <col min="15628" max="15628" width="10.28515625" style="479" customWidth="1"/>
    <col min="15629" max="15629" width="9.42578125" style="479" customWidth="1"/>
    <col min="15630" max="15630" width="8.7109375" style="479" customWidth="1"/>
    <col min="15631" max="15631" width="10.42578125" style="479" customWidth="1"/>
    <col min="15632" max="15632" width="10.28515625" style="479" customWidth="1"/>
    <col min="15633" max="15872" width="11.42578125" style="479"/>
    <col min="15873" max="15873" width="7" style="479" customWidth="1"/>
    <col min="15874" max="15874" width="10.7109375" style="479" customWidth="1"/>
    <col min="15875" max="15875" width="10.5703125" style="479" customWidth="1"/>
    <col min="15876" max="15876" width="10.7109375" style="479" customWidth="1"/>
    <col min="15877" max="15877" width="10.28515625" style="479" customWidth="1"/>
    <col min="15878" max="15878" width="10.7109375" style="479" customWidth="1"/>
    <col min="15879" max="15879" width="9.42578125" style="479" customWidth="1"/>
    <col min="15880" max="15880" width="10.5703125" style="479" customWidth="1"/>
    <col min="15881" max="15881" width="13.7109375" style="479" customWidth="1"/>
    <col min="15882" max="15883" width="10.42578125" style="479" customWidth="1"/>
    <col min="15884" max="15884" width="10.28515625" style="479" customWidth="1"/>
    <col min="15885" max="15885" width="9.42578125" style="479" customWidth="1"/>
    <col min="15886" max="15886" width="8.7109375" style="479" customWidth="1"/>
    <col min="15887" max="15887" width="10.42578125" style="479" customWidth="1"/>
    <col min="15888" max="15888" width="10.28515625" style="479" customWidth="1"/>
    <col min="15889" max="16128" width="11.42578125" style="479"/>
    <col min="16129" max="16129" width="7" style="479" customWidth="1"/>
    <col min="16130" max="16130" width="10.7109375" style="479" customWidth="1"/>
    <col min="16131" max="16131" width="10.5703125" style="479" customWidth="1"/>
    <col min="16132" max="16132" width="10.7109375" style="479" customWidth="1"/>
    <col min="16133" max="16133" width="10.28515625" style="479" customWidth="1"/>
    <col min="16134" max="16134" width="10.7109375" style="479" customWidth="1"/>
    <col min="16135" max="16135" width="9.42578125" style="479" customWidth="1"/>
    <col min="16136" max="16136" width="10.5703125" style="479" customWidth="1"/>
    <col min="16137" max="16137" width="13.7109375" style="479" customWidth="1"/>
    <col min="16138" max="16139" width="10.42578125" style="479" customWidth="1"/>
    <col min="16140" max="16140" width="10.28515625" style="479" customWidth="1"/>
    <col min="16141" max="16141" width="9.42578125" style="479" customWidth="1"/>
    <col min="16142" max="16142" width="8.7109375" style="479" customWidth="1"/>
    <col min="16143" max="16143" width="10.42578125" style="479" customWidth="1"/>
    <col min="16144" max="16144" width="10.28515625" style="479" customWidth="1"/>
    <col min="16145" max="16384" width="11.42578125" style="479"/>
  </cols>
  <sheetData>
    <row r="1" spans="1:21" ht="15" customHeight="1" x14ac:dyDescent="0.2">
      <c r="A1" s="631" t="s">
        <v>1017</v>
      </c>
      <c r="B1" s="631"/>
      <c r="C1" s="631"/>
      <c r="D1" s="631"/>
      <c r="E1" s="631"/>
      <c r="F1" s="631"/>
      <c r="G1" s="631"/>
      <c r="H1" s="631"/>
      <c r="I1" s="631"/>
      <c r="J1" s="631"/>
      <c r="K1" s="631"/>
      <c r="L1" s="631"/>
      <c r="M1" s="631"/>
      <c r="N1" s="631"/>
      <c r="O1" s="631"/>
      <c r="P1" s="631"/>
    </row>
    <row r="2" spans="1:21" ht="15" customHeight="1" x14ac:dyDescent="0.2">
      <c r="A2" s="631" t="s">
        <v>1018</v>
      </c>
      <c r="B2" s="631"/>
      <c r="C2" s="631"/>
      <c r="D2" s="631"/>
      <c r="E2" s="631"/>
      <c r="F2" s="631" t="s">
        <v>1019</v>
      </c>
      <c r="G2" s="631"/>
      <c r="H2" s="631"/>
      <c r="I2" s="631"/>
      <c r="J2" s="631"/>
      <c r="K2" s="631"/>
      <c r="L2" s="631"/>
      <c r="M2" s="631"/>
      <c r="N2" s="631"/>
      <c r="O2" s="631"/>
      <c r="P2" s="631"/>
    </row>
    <row r="3" spans="1:21" ht="15" customHeight="1" thickBot="1" x14ac:dyDescent="0.25">
      <c r="E3" s="480"/>
    </row>
    <row r="4" spans="1:21" ht="15" customHeight="1" x14ac:dyDescent="0.25">
      <c r="A4" s="632" t="s">
        <v>1020</v>
      </c>
      <c r="B4" s="633"/>
      <c r="C4" s="633"/>
      <c r="D4" s="633"/>
      <c r="E4" s="634"/>
      <c r="F4" s="480"/>
      <c r="K4" s="480"/>
      <c r="N4" s="480" t="s">
        <v>1021</v>
      </c>
      <c r="O4" s="481">
        <f>IF(HorasAmortizaciónEquipoCamión=0,0,ROUND(Valor_CamiónSolo*PorcentajeEquipoAmortizarCamión/HorasAmortizaciónEquipoCamión,3))</f>
        <v>0</v>
      </c>
    </row>
    <row r="5" spans="1:21" ht="15" customHeight="1" x14ac:dyDescent="0.2">
      <c r="A5" s="482"/>
      <c r="B5" s="483"/>
      <c r="C5" s="483"/>
      <c r="D5" s="483"/>
      <c r="E5" s="484"/>
      <c r="F5" s="480"/>
      <c r="K5" s="480"/>
      <c r="O5" s="485"/>
    </row>
    <row r="6" spans="1:21" ht="15" customHeight="1" x14ac:dyDescent="0.2">
      <c r="A6" s="482"/>
      <c r="B6" s="483"/>
      <c r="C6" s="483"/>
      <c r="D6" s="483"/>
      <c r="E6" s="484"/>
      <c r="F6" s="480"/>
      <c r="K6" s="480"/>
      <c r="O6" s="485"/>
      <c r="Q6" s="483"/>
      <c r="R6" s="483"/>
      <c r="S6" s="483"/>
      <c r="T6" s="483"/>
      <c r="U6" s="483"/>
    </row>
    <row r="7" spans="1:21" ht="15" customHeight="1" x14ac:dyDescent="0.2">
      <c r="A7" s="482" t="s">
        <v>1022</v>
      </c>
      <c r="B7" s="483"/>
      <c r="C7" s="483"/>
      <c r="D7" s="483"/>
      <c r="E7" s="518"/>
      <c r="F7" s="480"/>
      <c r="G7" s="487"/>
      <c r="H7" s="483"/>
      <c r="I7" s="635"/>
      <c r="J7" s="488"/>
      <c r="K7" s="489"/>
      <c r="N7" s="480" t="s">
        <v>1023</v>
      </c>
      <c r="O7" s="481">
        <f>ROUND(Valor_CamiónSolo*Interés_Anual/4000,3)</f>
        <v>0</v>
      </c>
      <c r="Q7" s="487"/>
      <c r="R7" s="490"/>
      <c r="S7" s="628"/>
      <c r="T7" s="491"/>
      <c r="U7" s="488"/>
    </row>
    <row r="8" spans="1:21" ht="15" customHeight="1" x14ac:dyDescent="0.2">
      <c r="A8" s="482" t="s">
        <v>1024</v>
      </c>
      <c r="B8" s="483"/>
      <c r="C8" s="483"/>
      <c r="D8" s="483"/>
      <c r="E8" s="519"/>
      <c r="F8" s="480"/>
      <c r="G8" s="629"/>
      <c r="H8" s="629"/>
      <c r="I8" s="635"/>
      <c r="K8" s="480"/>
      <c r="O8" s="485"/>
      <c r="Q8" s="629"/>
      <c r="R8" s="629"/>
      <c r="S8" s="628"/>
      <c r="T8" s="483"/>
      <c r="U8" s="483"/>
    </row>
    <row r="9" spans="1:21" ht="15" customHeight="1" x14ac:dyDescent="0.2">
      <c r="A9" s="482" t="s">
        <v>1025</v>
      </c>
      <c r="B9" s="483"/>
      <c r="C9" s="483"/>
      <c r="D9" s="483"/>
      <c r="E9" s="520"/>
      <c r="F9" s="480"/>
      <c r="K9" s="480"/>
      <c r="O9" s="485"/>
    </row>
    <row r="10" spans="1:21" ht="15" customHeight="1" x14ac:dyDescent="0.2">
      <c r="A10" s="482" t="s">
        <v>1026</v>
      </c>
      <c r="C10" s="483"/>
      <c r="D10" s="483"/>
      <c r="E10" s="520"/>
      <c r="F10" s="480"/>
      <c r="K10" s="480"/>
      <c r="N10" s="480" t="s">
        <v>1027</v>
      </c>
      <c r="O10" s="481">
        <f>ROUND(O4*Porcentaje_Reparaciones_Repuestos,3)</f>
        <v>0</v>
      </c>
      <c r="Q10" s="483"/>
      <c r="R10" s="483"/>
      <c r="S10" s="483"/>
      <c r="T10" s="483"/>
      <c r="U10" s="483"/>
    </row>
    <row r="11" spans="1:21" ht="15" customHeight="1" x14ac:dyDescent="0.2">
      <c r="A11" s="482" t="s">
        <v>1028</v>
      </c>
      <c r="C11" s="483"/>
      <c r="D11" s="483"/>
      <c r="E11" s="520"/>
      <c r="F11" s="480"/>
      <c r="K11" s="480"/>
      <c r="O11" s="485"/>
      <c r="Q11" s="483"/>
      <c r="R11" s="483"/>
      <c r="S11" s="483"/>
      <c r="T11" s="483"/>
      <c r="U11" s="483"/>
    </row>
    <row r="12" spans="1:21" ht="15" customHeight="1" x14ac:dyDescent="0.2">
      <c r="A12" s="482" t="s">
        <v>1029</v>
      </c>
      <c r="B12" s="483"/>
      <c r="C12" s="483"/>
      <c r="D12" s="483"/>
      <c r="E12" s="520"/>
      <c r="F12" s="480"/>
      <c r="K12" s="480"/>
      <c r="O12" s="485"/>
      <c r="Q12" s="483"/>
      <c r="R12" s="483"/>
      <c r="S12" s="483"/>
      <c r="T12" s="483"/>
      <c r="U12" s="483"/>
    </row>
    <row r="13" spans="1:21" ht="15" customHeight="1" x14ac:dyDescent="0.2">
      <c r="A13" s="494" t="s">
        <v>1030</v>
      </c>
      <c r="E13" s="519"/>
      <c r="F13" s="480"/>
      <c r="G13" s="483"/>
      <c r="H13" s="483"/>
      <c r="I13" s="483"/>
      <c r="J13" s="483"/>
      <c r="K13" s="495"/>
      <c r="N13" s="480" t="s">
        <v>1031</v>
      </c>
      <c r="O13" s="481">
        <f>ROUND(Tiempo_lavado_en_horas*Mano_Obra_Lavado*Cantidad_lavado_al_mes*12/2000,3)</f>
        <v>0</v>
      </c>
      <c r="Q13" s="483"/>
      <c r="R13" s="483"/>
      <c r="S13" s="483"/>
      <c r="T13" s="483"/>
      <c r="U13" s="483"/>
    </row>
    <row r="14" spans="1:21" ht="15" customHeight="1" x14ac:dyDescent="0.2">
      <c r="A14" s="494" t="s">
        <v>1032</v>
      </c>
      <c r="E14" s="521"/>
      <c r="F14" s="480"/>
      <c r="G14" s="483"/>
      <c r="H14" s="483"/>
      <c r="I14" s="483"/>
      <c r="J14" s="483"/>
      <c r="K14" s="495"/>
      <c r="O14" s="485"/>
      <c r="Q14" s="483"/>
      <c r="R14" s="483"/>
      <c r="S14" s="483"/>
      <c r="T14" s="483"/>
      <c r="U14" s="483"/>
    </row>
    <row r="15" spans="1:21" ht="15" customHeight="1" x14ac:dyDescent="0.2">
      <c r="A15" s="482" t="s">
        <v>1033</v>
      </c>
      <c r="B15" s="483"/>
      <c r="C15" s="483"/>
      <c r="D15" s="483"/>
      <c r="E15" s="522"/>
      <c r="F15" s="480"/>
      <c r="G15" s="487"/>
      <c r="H15" s="483"/>
      <c r="I15" s="628"/>
      <c r="J15" s="488"/>
      <c r="K15" s="497"/>
      <c r="O15" s="485"/>
      <c r="Q15" s="498"/>
      <c r="R15" s="499"/>
      <c r="S15" s="628"/>
      <c r="T15" s="491"/>
      <c r="U15" s="500"/>
    </row>
    <row r="16" spans="1:21" ht="15" customHeight="1" x14ac:dyDescent="0.2">
      <c r="A16" s="482" t="s">
        <v>1034</v>
      </c>
      <c r="B16" s="483"/>
      <c r="C16" s="483"/>
      <c r="D16" s="483"/>
      <c r="E16" s="523"/>
      <c r="F16" s="480"/>
      <c r="G16" s="629"/>
      <c r="H16" s="629"/>
      <c r="I16" s="628"/>
      <c r="J16" s="483"/>
      <c r="K16" s="495"/>
      <c r="N16" s="480" t="s">
        <v>1035</v>
      </c>
      <c r="O16" s="481">
        <f>ROUND(Valor_CamiónSolo*PorSegurosPatentesImpustoCamión/2000,3)</f>
        <v>0</v>
      </c>
      <c r="Q16" s="636"/>
      <c r="R16" s="636"/>
      <c r="S16" s="628"/>
      <c r="T16" s="483"/>
      <c r="U16" s="483"/>
    </row>
    <row r="17" spans="1:21" ht="15" customHeight="1" x14ac:dyDescent="0.2">
      <c r="A17" s="482" t="s">
        <v>1036</v>
      </c>
      <c r="B17" s="483"/>
      <c r="C17" s="483"/>
      <c r="D17" s="483"/>
      <c r="E17" s="524"/>
      <c r="F17" s="480"/>
      <c r="K17" s="480"/>
      <c r="O17" s="485"/>
    </row>
    <row r="18" spans="1:21" ht="15" customHeight="1" x14ac:dyDescent="0.2">
      <c r="A18" s="482" t="s">
        <v>1037</v>
      </c>
      <c r="B18" s="483"/>
      <c r="C18" s="483"/>
      <c r="D18" s="483"/>
      <c r="E18" s="525"/>
      <c r="F18" s="480"/>
      <c r="K18" s="480"/>
      <c r="O18" s="485"/>
    </row>
    <row r="19" spans="1:21" ht="15" customHeight="1" x14ac:dyDescent="0.2">
      <c r="A19" s="482" t="s">
        <v>1038</v>
      </c>
      <c r="B19" s="483"/>
      <c r="C19" s="483"/>
      <c r="D19" s="483"/>
      <c r="E19" s="526"/>
      <c r="F19" s="480"/>
      <c r="G19" s="487"/>
      <c r="H19" s="483"/>
      <c r="I19" s="483"/>
      <c r="J19" s="488"/>
      <c r="K19" s="497"/>
      <c r="N19" s="480" t="s">
        <v>1039</v>
      </c>
      <c r="O19" s="481">
        <f>IF(V_Ul_cámara_cubiertas_CamiónSolo=0,0,ROUND(Cantidad_camaras_cubiertas*Valor_cámara_cubiertas_CamiónSolo/V_Ul_cámara_cubiertas_CamiónSolo,3))</f>
        <v>0</v>
      </c>
      <c r="Q19" s="503"/>
      <c r="R19" s="504"/>
      <c r="S19" s="505"/>
      <c r="T19" s="506"/>
      <c r="U19" s="507"/>
    </row>
    <row r="20" spans="1:21" ht="15" customHeight="1" x14ac:dyDescent="0.2">
      <c r="A20" s="482" t="s">
        <v>1040</v>
      </c>
      <c r="B20" s="483"/>
      <c r="C20" s="483"/>
      <c r="D20" s="483"/>
      <c r="E20" s="520"/>
      <c r="F20" s="480"/>
      <c r="G20" s="629"/>
      <c r="H20" s="629"/>
      <c r="I20" s="483"/>
      <c r="J20" s="483"/>
      <c r="K20" s="495"/>
      <c r="O20" s="485"/>
    </row>
    <row r="21" spans="1:21" ht="15" customHeight="1" x14ac:dyDescent="0.2">
      <c r="A21" s="482" t="s">
        <v>1041</v>
      </c>
      <c r="B21" s="483"/>
      <c r="C21" s="483"/>
      <c r="D21" s="480" t="s">
        <v>1042</v>
      </c>
      <c r="E21" s="527"/>
      <c r="G21" s="630"/>
      <c r="H21" s="630"/>
      <c r="I21" s="630"/>
      <c r="K21" s="480"/>
      <c r="O21" s="485"/>
    </row>
    <row r="22" spans="1:21" ht="15" customHeight="1" x14ac:dyDescent="0.2">
      <c r="A22" s="482" t="s">
        <v>1043</v>
      </c>
      <c r="B22" s="483"/>
      <c r="C22" s="483"/>
      <c r="D22" s="480" t="s">
        <v>1044</v>
      </c>
      <c r="E22" s="528"/>
      <c r="G22" s="483"/>
      <c r="H22" s="483"/>
      <c r="I22" s="483"/>
      <c r="J22" s="483"/>
      <c r="K22" s="495"/>
      <c r="N22" s="480" t="s">
        <v>1045</v>
      </c>
      <c r="O22" s="481">
        <f>ROUND(Consumo_gasoil_CamiónSolo_porkm*Costo_gasoil*(1+Porcentaje_Lubricantes),3)</f>
        <v>0</v>
      </c>
    </row>
    <row r="23" spans="1:21" ht="15" customHeight="1" thickBot="1" x14ac:dyDescent="0.3">
      <c r="A23" s="509"/>
      <c r="B23" s="510"/>
      <c r="C23" s="510"/>
      <c r="D23" s="510"/>
      <c r="E23" s="511"/>
      <c r="G23" s="512"/>
      <c r="H23" s="513"/>
      <c r="I23" s="514"/>
      <c r="J23" s="515"/>
      <c r="K23" s="497"/>
    </row>
    <row r="24" spans="1:21" ht="15" customHeight="1" x14ac:dyDescent="0.2">
      <c r="A24" s="483"/>
      <c r="B24" s="483"/>
      <c r="C24" s="483"/>
      <c r="D24" s="483"/>
      <c r="E24" s="483"/>
      <c r="F24" s="483"/>
      <c r="G24" s="483"/>
      <c r="H24" s="483"/>
      <c r="I24" s="483"/>
      <c r="J24" s="483"/>
      <c r="K24" s="483"/>
      <c r="L24" s="483"/>
      <c r="M24" s="483"/>
      <c r="N24" s="483"/>
      <c r="O24" s="483"/>
      <c r="P24" s="483"/>
    </row>
    <row r="25" spans="1:21" ht="15" customHeight="1" x14ac:dyDescent="0.2">
      <c r="A25" s="623" t="s">
        <v>1046</v>
      </c>
      <c r="B25" s="623"/>
      <c r="C25" s="623"/>
      <c r="D25" s="623"/>
      <c r="E25" s="623"/>
      <c r="F25" s="623"/>
      <c r="G25" s="623"/>
      <c r="H25" s="624" t="s">
        <v>1047</v>
      </c>
      <c r="I25" s="624"/>
      <c r="J25" s="624"/>
      <c r="K25" s="624"/>
      <c r="L25" s="624"/>
      <c r="M25" s="624"/>
      <c r="N25" s="624"/>
      <c r="O25" s="624"/>
      <c r="P25" s="625" t="s">
        <v>1048</v>
      </c>
    </row>
    <row r="26" spans="1:21" ht="15" customHeight="1" x14ac:dyDescent="0.2">
      <c r="A26" s="516" t="s">
        <v>1049</v>
      </c>
      <c r="B26" s="516" t="s">
        <v>1050</v>
      </c>
      <c r="C26" s="516" t="s">
        <v>1051</v>
      </c>
      <c r="D26" s="516" t="s">
        <v>1052</v>
      </c>
      <c r="E26" s="516" t="s">
        <v>1053</v>
      </c>
      <c r="F26" s="516" t="s">
        <v>1054</v>
      </c>
      <c r="G26" s="516" t="s">
        <v>1055</v>
      </c>
      <c r="H26" s="626" t="s">
        <v>1016</v>
      </c>
      <c r="I26" s="626" t="s">
        <v>1056</v>
      </c>
      <c r="J26" s="516" t="s">
        <v>1057</v>
      </c>
      <c r="K26" s="516" t="s">
        <v>1058</v>
      </c>
      <c r="L26" s="516" t="s">
        <v>1059</v>
      </c>
      <c r="M26" s="516" t="s">
        <v>1060</v>
      </c>
      <c r="N26" s="516" t="s">
        <v>1061</v>
      </c>
      <c r="O26" s="547" t="s">
        <v>1718</v>
      </c>
      <c r="P26" s="625"/>
    </row>
    <row r="27" spans="1:21" ht="15" customHeight="1" x14ac:dyDescent="0.2">
      <c r="A27" s="516" t="s">
        <v>1063</v>
      </c>
      <c r="B27" s="516" t="s">
        <v>1064</v>
      </c>
      <c r="C27" s="516" t="s">
        <v>1065</v>
      </c>
      <c r="D27" s="516" t="s">
        <v>1066</v>
      </c>
      <c r="E27" s="516" t="s">
        <v>1067</v>
      </c>
      <c r="F27" s="516" t="s">
        <v>1068</v>
      </c>
      <c r="G27" s="516" t="s">
        <v>1069</v>
      </c>
      <c r="H27" s="626"/>
      <c r="I27" s="626"/>
      <c r="J27" s="516" t="s">
        <v>1070</v>
      </c>
      <c r="K27" s="516" t="s">
        <v>1071</v>
      </c>
      <c r="L27" s="516" t="s">
        <v>1072</v>
      </c>
      <c r="M27" s="516" t="s">
        <v>1073</v>
      </c>
      <c r="N27" s="516" t="s">
        <v>1074</v>
      </c>
      <c r="O27" s="547" t="s">
        <v>1075</v>
      </c>
      <c r="P27" s="625"/>
    </row>
    <row r="28" spans="1:21" ht="15" customHeight="1" x14ac:dyDescent="0.2">
      <c r="A28" s="622" t="s">
        <v>1076</v>
      </c>
      <c r="B28" s="622" t="s">
        <v>1077</v>
      </c>
      <c r="C28" s="622" t="s">
        <v>1078</v>
      </c>
      <c r="D28" s="622" t="s">
        <v>1079</v>
      </c>
      <c r="E28" s="622" t="s">
        <v>1080</v>
      </c>
      <c r="F28" s="622" t="s">
        <v>1081</v>
      </c>
      <c r="G28" s="622" t="s">
        <v>1082</v>
      </c>
      <c r="H28" s="622" t="s">
        <v>1083</v>
      </c>
      <c r="I28" s="622" t="s">
        <v>1084</v>
      </c>
      <c r="J28" s="622" t="s">
        <v>1085</v>
      </c>
      <c r="K28" s="622" t="s">
        <v>1086</v>
      </c>
      <c r="L28" s="622" t="s">
        <v>1087</v>
      </c>
      <c r="M28" s="622" t="s">
        <v>1088</v>
      </c>
      <c r="N28" s="622" t="s">
        <v>1089</v>
      </c>
      <c r="O28" s="622" t="s">
        <v>1090</v>
      </c>
      <c r="P28" s="627" t="s">
        <v>1091</v>
      </c>
    </row>
    <row r="29" spans="1:21" ht="15" customHeight="1" x14ac:dyDescent="0.2">
      <c r="A29" s="622"/>
      <c r="B29" s="622"/>
      <c r="C29" s="622"/>
      <c r="D29" s="622"/>
      <c r="E29" s="622"/>
      <c r="F29" s="622"/>
      <c r="G29" s="622"/>
      <c r="H29" s="622"/>
      <c r="I29" s="622"/>
      <c r="J29" s="622"/>
      <c r="K29" s="622"/>
      <c r="L29" s="622"/>
      <c r="M29" s="622"/>
      <c r="N29" s="622"/>
      <c r="O29" s="622"/>
      <c r="P29" s="627"/>
    </row>
    <row r="30" spans="1:21" ht="15" customHeight="1" x14ac:dyDescent="0.2">
      <c r="A30" s="536">
        <v>1</v>
      </c>
      <c r="B30" s="541"/>
      <c r="C30" s="538">
        <f>IF(B30=0,0,(2*A30*60)/B30)</f>
        <v>0</v>
      </c>
      <c r="D30" s="542"/>
      <c r="E30" s="538">
        <f t="shared" ref="E30:E64" si="0">+C30+D30</f>
        <v>0</v>
      </c>
      <c r="F30" s="543"/>
      <c r="G30" s="540">
        <f t="shared" ref="G30:G64" si="1">+A30*2</f>
        <v>2</v>
      </c>
      <c r="H30" s="535">
        <f t="shared" ref="H30:H64" si="2">A*(E30/60)</f>
        <v>0</v>
      </c>
      <c r="I30" s="535">
        <f t="shared" ref="I30:I38" si="3">B*(E30/60)</f>
        <v>0</v>
      </c>
      <c r="J30" s="535">
        <f t="shared" ref="J30:J38" si="4">C_*(C30/60)</f>
        <v>0</v>
      </c>
      <c r="K30" s="535">
        <f t="shared" ref="K30:K38" si="5">D*(E30/60)</f>
        <v>0</v>
      </c>
      <c r="L30" s="535">
        <f t="shared" ref="L30:L38" si="6">E*(E30/60)</f>
        <v>0</v>
      </c>
      <c r="M30" s="535">
        <f t="shared" ref="M30:M38" si="7">+G30*F_</f>
        <v>0</v>
      </c>
      <c r="N30" s="535">
        <f t="shared" ref="N30:N38" si="8">Mano_Obra_Lavado*(E30/60)</f>
        <v>0</v>
      </c>
      <c r="O30" s="535">
        <f t="shared" ref="O30:O38" si="9">+G30*G</f>
        <v>0</v>
      </c>
      <c r="P30" s="529">
        <f>IF(F30=0,0,ROUND(SUM(H30:O30)/F30,3))</f>
        <v>0</v>
      </c>
      <c r="R30" s="517"/>
    </row>
    <row r="31" spans="1:21" ht="15" customHeight="1" x14ac:dyDescent="0.2">
      <c r="A31" s="536">
        <v>1.5</v>
      </c>
      <c r="B31" s="541"/>
      <c r="C31" s="538">
        <f t="shared" ref="C31:C64" si="10">IF(B31=0,0,(2*A31*60)/B31)</f>
        <v>0</v>
      </c>
      <c r="D31" s="542"/>
      <c r="E31" s="538">
        <f t="shared" si="0"/>
        <v>0</v>
      </c>
      <c r="F31" s="543"/>
      <c r="G31" s="540">
        <f t="shared" si="1"/>
        <v>3</v>
      </c>
      <c r="H31" s="535">
        <f t="shared" si="2"/>
        <v>0</v>
      </c>
      <c r="I31" s="535">
        <f t="shared" si="3"/>
        <v>0</v>
      </c>
      <c r="J31" s="535">
        <f t="shared" si="4"/>
        <v>0</v>
      </c>
      <c r="K31" s="535">
        <f t="shared" si="5"/>
        <v>0</v>
      </c>
      <c r="L31" s="535">
        <f t="shared" si="6"/>
        <v>0</v>
      </c>
      <c r="M31" s="535">
        <f t="shared" si="7"/>
        <v>0</v>
      </c>
      <c r="N31" s="535">
        <f t="shared" si="8"/>
        <v>0</v>
      </c>
      <c r="O31" s="535">
        <f t="shared" si="9"/>
        <v>0</v>
      </c>
      <c r="P31" s="529">
        <f t="shared" ref="P31:P64" si="11">IF(F31=0,0,ROUND(SUM(H31:O31)/F31,3))</f>
        <v>0</v>
      </c>
      <c r="R31" s="517"/>
    </row>
    <row r="32" spans="1:21" ht="15" customHeight="1" x14ac:dyDescent="0.2">
      <c r="A32" s="536">
        <v>2</v>
      </c>
      <c r="B32" s="541"/>
      <c r="C32" s="538">
        <f t="shared" si="10"/>
        <v>0</v>
      </c>
      <c r="D32" s="542"/>
      <c r="E32" s="538">
        <f t="shared" si="0"/>
        <v>0</v>
      </c>
      <c r="F32" s="543"/>
      <c r="G32" s="540">
        <f t="shared" si="1"/>
        <v>4</v>
      </c>
      <c r="H32" s="535">
        <f t="shared" si="2"/>
        <v>0</v>
      </c>
      <c r="I32" s="535">
        <f t="shared" si="3"/>
        <v>0</v>
      </c>
      <c r="J32" s="535">
        <f t="shared" si="4"/>
        <v>0</v>
      </c>
      <c r="K32" s="535">
        <f t="shared" si="5"/>
        <v>0</v>
      </c>
      <c r="L32" s="535">
        <f t="shared" si="6"/>
        <v>0</v>
      </c>
      <c r="M32" s="535">
        <f t="shared" si="7"/>
        <v>0</v>
      </c>
      <c r="N32" s="535">
        <f t="shared" si="8"/>
        <v>0</v>
      </c>
      <c r="O32" s="535">
        <f t="shared" si="9"/>
        <v>0</v>
      </c>
      <c r="P32" s="529">
        <f t="shared" si="11"/>
        <v>0</v>
      </c>
      <c r="R32" s="517"/>
    </row>
    <row r="33" spans="1:18" ht="15" customHeight="1" x14ac:dyDescent="0.2">
      <c r="A33" s="536">
        <v>2.5</v>
      </c>
      <c r="B33" s="541"/>
      <c r="C33" s="538">
        <f t="shared" si="10"/>
        <v>0</v>
      </c>
      <c r="D33" s="542"/>
      <c r="E33" s="538">
        <f t="shared" si="0"/>
        <v>0</v>
      </c>
      <c r="F33" s="543"/>
      <c r="G33" s="540">
        <f t="shared" si="1"/>
        <v>5</v>
      </c>
      <c r="H33" s="535">
        <f t="shared" si="2"/>
        <v>0</v>
      </c>
      <c r="I33" s="535">
        <f t="shared" si="3"/>
        <v>0</v>
      </c>
      <c r="J33" s="535">
        <f t="shared" si="4"/>
        <v>0</v>
      </c>
      <c r="K33" s="535">
        <f t="shared" si="5"/>
        <v>0</v>
      </c>
      <c r="L33" s="535">
        <f t="shared" si="6"/>
        <v>0</v>
      </c>
      <c r="M33" s="535">
        <f t="shared" si="7"/>
        <v>0</v>
      </c>
      <c r="N33" s="535">
        <f t="shared" si="8"/>
        <v>0</v>
      </c>
      <c r="O33" s="535">
        <f t="shared" si="9"/>
        <v>0</v>
      </c>
      <c r="P33" s="529">
        <f t="shared" si="11"/>
        <v>0</v>
      </c>
      <c r="R33" s="517"/>
    </row>
    <row r="34" spans="1:18" ht="15" customHeight="1" x14ac:dyDescent="0.2">
      <c r="A34" s="536">
        <v>3</v>
      </c>
      <c r="B34" s="541"/>
      <c r="C34" s="538">
        <f t="shared" si="10"/>
        <v>0</v>
      </c>
      <c r="D34" s="542"/>
      <c r="E34" s="538">
        <f t="shared" si="0"/>
        <v>0</v>
      </c>
      <c r="F34" s="543"/>
      <c r="G34" s="540">
        <f t="shared" si="1"/>
        <v>6</v>
      </c>
      <c r="H34" s="535">
        <f t="shared" si="2"/>
        <v>0</v>
      </c>
      <c r="I34" s="535">
        <f t="shared" si="3"/>
        <v>0</v>
      </c>
      <c r="J34" s="535">
        <f t="shared" si="4"/>
        <v>0</v>
      </c>
      <c r="K34" s="535">
        <f t="shared" si="5"/>
        <v>0</v>
      </c>
      <c r="L34" s="535">
        <f t="shared" si="6"/>
        <v>0</v>
      </c>
      <c r="M34" s="535">
        <f t="shared" si="7"/>
        <v>0</v>
      </c>
      <c r="N34" s="535">
        <f t="shared" si="8"/>
        <v>0</v>
      </c>
      <c r="O34" s="535">
        <f t="shared" si="9"/>
        <v>0</v>
      </c>
      <c r="P34" s="529">
        <f t="shared" si="11"/>
        <v>0</v>
      </c>
      <c r="R34" s="517"/>
    </row>
    <row r="35" spans="1:18" ht="15" customHeight="1" x14ac:dyDescent="0.2">
      <c r="A35" s="536">
        <v>3.5</v>
      </c>
      <c r="B35" s="541"/>
      <c r="C35" s="538">
        <f t="shared" si="10"/>
        <v>0</v>
      </c>
      <c r="D35" s="542"/>
      <c r="E35" s="538">
        <f t="shared" si="0"/>
        <v>0</v>
      </c>
      <c r="F35" s="543"/>
      <c r="G35" s="540">
        <f t="shared" si="1"/>
        <v>7</v>
      </c>
      <c r="H35" s="535">
        <f t="shared" si="2"/>
        <v>0</v>
      </c>
      <c r="I35" s="535">
        <f t="shared" si="3"/>
        <v>0</v>
      </c>
      <c r="J35" s="535">
        <f t="shared" si="4"/>
        <v>0</v>
      </c>
      <c r="K35" s="535">
        <f t="shared" si="5"/>
        <v>0</v>
      </c>
      <c r="L35" s="535">
        <f t="shared" si="6"/>
        <v>0</v>
      </c>
      <c r="M35" s="535">
        <f t="shared" si="7"/>
        <v>0</v>
      </c>
      <c r="N35" s="535">
        <f t="shared" si="8"/>
        <v>0</v>
      </c>
      <c r="O35" s="535">
        <f t="shared" si="9"/>
        <v>0</v>
      </c>
      <c r="P35" s="529">
        <f t="shared" si="11"/>
        <v>0</v>
      </c>
      <c r="R35" s="517"/>
    </row>
    <row r="36" spans="1:18" ht="15" customHeight="1" x14ac:dyDescent="0.2">
      <c r="A36" s="536">
        <v>4</v>
      </c>
      <c r="B36" s="541"/>
      <c r="C36" s="538">
        <f t="shared" si="10"/>
        <v>0</v>
      </c>
      <c r="D36" s="542"/>
      <c r="E36" s="538">
        <f t="shared" si="0"/>
        <v>0</v>
      </c>
      <c r="F36" s="543"/>
      <c r="G36" s="540">
        <f t="shared" si="1"/>
        <v>8</v>
      </c>
      <c r="H36" s="535">
        <f t="shared" si="2"/>
        <v>0</v>
      </c>
      <c r="I36" s="535">
        <f t="shared" si="3"/>
        <v>0</v>
      </c>
      <c r="J36" s="535">
        <f t="shared" si="4"/>
        <v>0</v>
      </c>
      <c r="K36" s="535">
        <f t="shared" si="5"/>
        <v>0</v>
      </c>
      <c r="L36" s="535">
        <f t="shared" si="6"/>
        <v>0</v>
      </c>
      <c r="M36" s="535">
        <f t="shared" si="7"/>
        <v>0</v>
      </c>
      <c r="N36" s="535">
        <f t="shared" si="8"/>
        <v>0</v>
      </c>
      <c r="O36" s="535">
        <f t="shared" si="9"/>
        <v>0</v>
      </c>
      <c r="P36" s="529">
        <f t="shared" si="11"/>
        <v>0</v>
      </c>
      <c r="R36" s="517"/>
    </row>
    <row r="37" spans="1:18" ht="15" customHeight="1" x14ac:dyDescent="0.2">
      <c r="A37" s="536">
        <v>4.5</v>
      </c>
      <c r="B37" s="541"/>
      <c r="C37" s="538">
        <f t="shared" si="10"/>
        <v>0</v>
      </c>
      <c r="D37" s="542"/>
      <c r="E37" s="538">
        <f t="shared" si="0"/>
        <v>0</v>
      </c>
      <c r="F37" s="543"/>
      <c r="G37" s="540">
        <f t="shared" si="1"/>
        <v>9</v>
      </c>
      <c r="H37" s="535">
        <f t="shared" si="2"/>
        <v>0</v>
      </c>
      <c r="I37" s="535">
        <f t="shared" si="3"/>
        <v>0</v>
      </c>
      <c r="J37" s="535">
        <f t="shared" si="4"/>
        <v>0</v>
      </c>
      <c r="K37" s="535">
        <f t="shared" si="5"/>
        <v>0</v>
      </c>
      <c r="L37" s="535">
        <f t="shared" si="6"/>
        <v>0</v>
      </c>
      <c r="M37" s="535">
        <f t="shared" si="7"/>
        <v>0</v>
      </c>
      <c r="N37" s="535">
        <f t="shared" si="8"/>
        <v>0</v>
      </c>
      <c r="O37" s="535">
        <f t="shared" si="9"/>
        <v>0</v>
      </c>
      <c r="P37" s="529">
        <f t="shared" si="11"/>
        <v>0</v>
      </c>
      <c r="R37" s="517"/>
    </row>
    <row r="38" spans="1:18" ht="15" customHeight="1" x14ac:dyDescent="0.2">
      <c r="A38" s="536">
        <v>5</v>
      </c>
      <c r="B38" s="541"/>
      <c r="C38" s="538">
        <f t="shared" si="10"/>
        <v>0</v>
      </c>
      <c r="D38" s="542"/>
      <c r="E38" s="538">
        <f t="shared" si="0"/>
        <v>0</v>
      </c>
      <c r="F38" s="543"/>
      <c r="G38" s="540">
        <f t="shared" si="1"/>
        <v>10</v>
      </c>
      <c r="H38" s="535">
        <f t="shared" si="2"/>
        <v>0</v>
      </c>
      <c r="I38" s="535">
        <f t="shared" si="3"/>
        <v>0</v>
      </c>
      <c r="J38" s="535">
        <f t="shared" si="4"/>
        <v>0</v>
      </c>
      <c r="K38" s="535">
        <f t="shared" si="5"/>
        <v>0</v>
      </c>
      <c r="L38" s="535">
        <f t="shared" si="6"/>
        <v>0</v>
      </c>
      <c r="M38" s="535">
        <f t="shared" si="7"/>
        <v>0</v>
      </c>
      <c r="N38" s="535">
        <f t="shared" si="8"/>
        <v>0</v>
      </c>
      <c r="O38" s="535">
        <f t="shared" si="9"/>
        <v>0</v>
      </c>
      <c r="P38" s="529">
        <f t="shared" si="11"/>
        <v>0</v>
      </c>
      <c r="R38" s="517"/>
    </row>
    <row r="39" spans="1:18" ht="15" customHeight="1" x14ac:dyDescent="0.2">
      <c r="A39" s="536">
        <v>6</v>
      </c>
      <c r="B39" s="541"/>
      <c r="C39" s="538">
        <f t="shared" si="10"/>
        <v>0</v>
      </c>
      <c r="D39" s="542"/>
      <c r="E39" s="538">
        <f t="shared" si="0"/>
        <v>0</v>
      </c>
      <c r="F39" s="543"/>
      <c r="G39" s="540">
        <f t="shared" si="1"/>
        <v>12</v>
      </c>
      <c r="H39" s="535">
        <f t="shared" si="2"/>
        <v>0</v>
      </c>
      <c r="I39" s="535">
        <f t="shared" ref="I39:I64" si="12">B*(E39/60)</f>
        <v>0</v>
      </c>
      <c r="J39" s="535">
        <f t="shared" ref="J39:J64" si="13">C_*(C39/60)</f>
        <v>0</v>
      </c>
      <c r="K39" s="535">
        <f t="shared" ref="K39:K64" si="14">D*(E39/60)</f>
        <v>0</v>
      </c>
      <c r="L39" s="535">
        <f t="shared" ref="L39:L64" si="15">E*(E39/60)</f>
        <v>0</v>
      </c>
      <c r="M39" s="535">
        <f t="shared" ref="M39:M64" si="16">+G39*F_</f>
        <v>0</v>
      </c>
      <c r="N39" s="535">
        <f t="shared" ref="N39:N64" si="17">Mano_Obra_Lavado*(E39/60)</f>
        <v>0</v>
      </c>
      <c r="O39" s="535">
        <f t="shared" ref="O39:O64" si="18">+G39*G</f>
        <v>0</v>
      </c>
      <c r="P39" s="529">
        <f t="shared" si="11"/>
        <v>0</v>
      </c>
      <c r="R39" s="517"/>
    </row>
    <row r="40" spans="1:18" ht="15" customHeight="1" x14ac:dyDescent="0.2">
      <c r="A40" s="536">
        <v>7</v>
      </c>
      <c r="B40" s="541"/>
      <c r="C40" s="538">
        <f t="shared" si="10"/>
        <v>0</v>
      </c>
      <c r="D40" s="542"/>
      <c r="E40" s="538">
        <f t="shared" si="0"/>
        <v>0</v>
      </c>
      <c r="F40" s="543"/>
      <c r="G40" s="540">
        <f t="shared" si="1"/>
        <v>14</v>
      </c>
      <c r="H40" s="535">
        <f t="shared" si="2"/>
        <v>0</v>
      </c>
      <c r="I40" s="535">
        <f t="shared" si="12"/>
        <v>0</v>
      </c>
      <c r="J40" s="535">
        <f t="shared" si="13"/>
        <v>0</v>
      </c>
      <c r="K40" s="535">
        <f t="shared" si="14"/>
        <v>0</v>
      </c>
      <c r="L40" s="535">
        <f t="shared" si="15"/>
        <v>0</v>
      </c>
      <c r="M40" s="535">
        <f t="shared" si="16"/>
        <v>0</v>
      </c>
      <c r="N40" s="535">
        <f t="shared" si="17"/>
        <v>0</v>
      </c>
      <c r="O40" s="535">
        <f t="shared" si="18"/>
        <v>0</v>
      </c>
      <c r="P40" s="529">
        <f t="shared" si="11"/>
        <v>0</v>
      </c>
      <c r="R40" s="517"/>
    </row>
    <row r="41" spans="1:18" ht="15" customHeight="1" x14ac:dyDescent="0.2">
      <c r="A41" s="536">
        <v>8</v>
      </c>
      <c r="B41" s="541"/>
      <c r="C41" s="538">
        <f t="shared" si="10"/>
        <v>0</v>
      </c>
      <c r="D41" s="542"/>
      <c r="E41" s="538">
        <f t="shared" si="0"/>
        <v>0</v>
      </c>
      <c r="F41" s="543"/>
      <c r="G41" s="540">
        <f t="shared" si="1"/>
        <v>16</v>
      </c>
      <c r="H41" s="535">
        <f t="shared" si="2"/>
        <v>0</v>
      </c>
      <c r="I41" s="535">
        <f t="shared" si="12"/>
        <v>0</v>
      </c>
      <c r="J41" s="535">
        <f t="shared" si="13"/>
        <v>0</v>
      </c>
      <c r="K41" s="535">
        <f t="shared" si="14"/>
        <v>0</v>
      </c>
      <c r="L41" s="535">
        <f t="shared" si="15"/>
        <v>0</v>
      </c>
      <c r="M41" s="535">
        <f t="shared" si="16"/>
        <v>0</v>
      </c>
      <c r="N41" s="535">
        <f t="shared" si="17"/>
        <v>0</v>
      </c>
      <c r="O41" s="535">
        <f t="shared" si="18"/>
        <v>0</v>
      </c>
      <c r="P41" s="529">
        <f t="shared" si="11"/>
        <v>0</v>
      </c>
      <c r="R41" s="517"/>
    </row>
    <row r="42" spans="1:18" ht="15" customHeight="1" x14ac:dyDescent="0.2">
      <c r="A42" s="536">
        <v>9</v>
      </c>
      <c r="B42" s="541"/>
      <c r="C42" s="538">
        <f t="shared" si="10"/>
        <v>0</v>
      </c>
      <c r="D42" s="542"/>
      <c r="E42" s="538">
        <f t="shared" si="0"/>
        <v>0</v>
      </c>
      <c r="F42" s="543"/>
      <c r="G42" s="540">
        <f t="shared" si="1"/>
        <v>18</v>
      </c>
      <c r="H42" s="535">
        <f t="shared" si="2"/>
        <v>0</v>
      </c>
      <c r="I42" s="535">
        <f t="shared" si="12"/>
        <v>0</v>
      </c>
      <c r="J42" s="535">
        <f t="shared" si="13"/>
        <v>0</v>
      </c>
      <c r="K42" s="535">
        <f t="shared" si="14"/>
        <v>0</v>
      </c>
      <c r="L42" s="535">
        <f t="shared" si="15"/>
        <v>0</v>
      </c>
      <c r="M42" s="535">
        <f t="shared" si="16"/>
        <v>0</v>
      </c>
      <c r="N42" s="535">
        <f t="shared" si="17"/>
        <v>0</v>
      </c>
      <c r="O42" s="535">
        <f t="shared" si="18"/>
        <v>0</v>
      </c>
      <c r="P42" s="529">
        <f t="shared" si="11"/>
        <v>0</v>
      </c>
      <c r="R42" s="517"/>
    </row>
    <row r="43" spans="1:18" ht="15" customHeight="1" x14ac:dyDescent="0.2">
      <c r="A43" s="536">
        <v>10</v>
      </c>
      <c r="B43" s="541"/>
      <c r="C43" s="538">
        <f t="shared" si="10"/>
        <v>0</v>
      </c>
      <c r="D43" s="542"/>
      <c r="E43" s="538">
        <f t="shared" si="0"/>
        <v>0</v>
      </c>
      <c r="F43" s="543"/>
      <c r="G43" s="540">
        <f t="shared" si="1"/>
        <v>20</v>
      </c>
      <c r="H43" s="535">
        <f t="shared" si="2"/>
        <v>0</v>
      </c>
      <c r="I43" s="535">
        <f t="shared" si="12"/>
        <v>0</v>
      </c>
      <c r="J43" s="535">
        <f t="shared" si="13"/>
        <v>0</v>
      </c>
      <c r="K43" s="535">
        <f t="shared" si="14"/>
        <v>0</v>
      </c>
      <c r="L43" s="535">
        <f t="shared" si="15"/>
        <v>0</v>
      </c>
      <c r="M43" s="535">
        <f t="shared" si="16"/>
        <v>0</v>
      </c>
      <c r="N43" s="535">
        <f t="shared" si="17"/>
        <v>0</v>
      </c>
      <c r="O43" s="535">
        <f t="shared" si="18"/>
        <v>0</v>
      </c>
      <c r="P43" s="529">
        <f t="shared" si="11"/>
        <v>0</v>
      </c>
      <c r="R43" s="517"/>
    </row>
    <row r="44" spans="1:18" ht="15" customHeight="1" x14ac:dyDescent="0.2">
      <c r="A44" s="536">
        <v>12</v>
      </c>
      <c r="B44" s="541"/>
      <c r="C44" s="538">
        <f t="shared" si="10"/>
        <v>0</v>
      </c>
      <c r="D44" s="542"/>
      <c r="E44" s="538">
        <f t="shared" si="0"/>
        <v>0</v>
      </c>
      <c r="F44" s="543"/>
      <c r="G44" s="540">
        <f t="shared" si="1"/>
        <v>24</v>
      </c>
      <c r="H44" s="535">
        <f t="shared" si="2"/>
        <v>0</v>
      </c>
      <c r="I44" s="535">
        <f t="shared" si="12"/>
        <v>0</v>
      </c>
      <c r="J44" s="535">
        <f t="shared" si="13"/>
        <v>0</v>
      </c>
      <c r="K44" s="535">
        <f t="shared" si="14"/>
        <v>0</v>
      </c>
      <c r="L44" s="535">
        <f t="shared" si="15"/>
        <v>0</v>
      </c>
      <c r="M44" s="535">
        <f t="shared" si="16"/>
        <v>0</v>
      </c>
      <c r="N44" s="535">
        <f t="shared" si="17"/>
        <v>0</v>
      </c>
      <c r="O44" s="535">
        <f t="shared" si="18"/>
        <v>0</v>
      </c>
      <c r="P44" s="529">
        <f t="shared" si="11"/>
        <v>0</v>
      </c>
      <c r="R44" s="517"/>
    </row>
    <row r="45" spans="1:18" ht="15" customHeight="1" x14ac:dyDescent="0.2">
      <c r="A45" s="536">
        <v>15</v>
      </c>
      <c r="B45" s="541"/>
      <c r="C45" s="538">
        <f t="shared" si="10"/>
        <v>0</v>
      </c>
      <c r="D45" s="542"/>
      <c r="E45" s="538">
        <f t="shared" si="0"/>
        <v>0</v>
      </c>
      <c r="F45" s="543"/>
      <c r="G45" s="540">
        <f t="shared" si="1"/>
        <v>30</v>
      </c>
      <c r="H45" s="535">
        <f t="shared" si="2"/>
        <v>0</v>
      </c>
      <c r="I45" s="535">
        <f t="shared" si="12"/>
        <v>0</v>
      </c>
      <c r="J45" s="535">
        <f t="shared" si="13"/>
        <v>0</v>
      </c>
      <c r="K45" s="535">
        <f t="shared" si="14"/>
        <v>0</v>
      </c>
      <c r="L45" s="535">
        <f t="shared" si="15"/>
        <v>0</v>
      </c>
      <c r="M45" s="535">
        <f t="shared" si="16"/>
        <v>0</v>
      </c>
      <c r="N45" s="535">
        <f t="shared" si="17"/>
        <v>0</v>
      </c>
      <c r="O45" s="535">
        <f t="shared" si="18"/>
        <v>0</v>
      </c>
      <c r="P45" s="529">
        <f t="shared" si="11"/>
        <v>0</v>
      </c>
      <c r="R45" s="517"/>
    </row>
    <row r="46" spans="1:18" ht="15" customHeight="1" x14ac:dyDescent="0.2">
      <c r="A46" s="536">
        <v>17</v>
      </c>
      <c r="B46" s="541"/>
      <c r="C46" s="538">
        <f t="shared" si="10"/>
        <v>0</v>
      </c>
      <c r="D46" s="542"/>
      <c r="E46" s="538">
        <f t="shared" si="0"/>
        <v>0</v>
      </c>
      <c r="F46" s="543"/>
      <c r="G46" s="540">
        <f t="shared" si="1"/>
        <v>34</v>
      </c>
      <c r="H46" s="535">
        <f t="shared" si="2"/>
        <v>0</v>
      </c>
      <c r="I46" s="535">
        <f t="shared" si="12"/>
        <v>0</v>
      </c>
      <c r="J46" s="535">
        <f t="shared" si="13"/>
        <v>0</v>
      </c>
      <c r="K46" s="535">
        <f t="shared" si="14"/>
        <v>0</v>
      </c>
      <c r="L46" s="535">
        <f t="shared" si="15"/>
        <v>0</v>
      </c>
      <c r="M46" s="535">
        <f t="shared" si="16"/>
        <v>0</v>
      </c>
      <c r="N46" s="535">
        <f t="shared" si="17"/>
        <v>0</v>
      </c>
      <c r="O46" s="535">
        <f t="shared" si="18"/>
        <v>0</v>
      </c>
      <c r="P46" s="529">
        <f t="shared" si="11"/>
        <v>0</v>
      </c>
      <c r="R46" s="517"/>
    </row>
    <row r="47" spans="1:18" ht="15" customHeight="1" x14ac:dyDescent="0.2">
      <c r="A47" s="536">
        <v>19</v>
      </c>
      <c r="B47" s="541"/>
      <c r="C47" s="538">
        <f t="shared" si="10"/>
        <v>0</v>
      </c>
      <c r="D47" s="542"/>
      <c r="E47" s="538">
        <f t="shared" si="0"/>
        <v>0</v>
      </c>
      <c r="F47" s="543"/>
      <c r="G47" s="540">
        <f t="shared" si="1"/>
        <v>38</v>
      </c>
      <c r="H47" s="535">
        <f t="shared" si="2"/>
        <v>0</v>
      </c>
      <c r="I47" s="535">
        <f t="shared" si="12"/>
        <v>0</v>
      </c>
      <c r="J47" s="535">
        <f t="shared" si="13"/>
        <v>0</v>
      </c>
      <c r="K47" s="535">
        <f t="shared" si="14"/>
        <v>0</v>
      </c>
      <c r="L47" s="535">
        <f t="shared" si="15"/>
        <v>0</v>
      </c>
      <c r="M47" s="535">
        <f t="shared" si="16"/>
        <v>0</v>
      </c>
      <c r="N47" s="535">
        <f t="shared" si="17"/>
        <v>0</v>
      </c>
      <c r="O47" s="535">
        <f t="shared" si="18"/>
        <v>0</v>
      </c>
      <c r="P47" s="529">
        <f t="shared" si="11"/>
        <v>0</v>
      </c>
      <c r="R47" s="517"/>
    </row>
    <row r="48" spans="1:18" ht="15" customHeight="1" x14ac:dyDescent="0.2">
      <c r="A48" s="536">
        <v>20</v>
      </c>
      <c r="B48" s="541"/>
      <c r="C48" s="538">
        <f t="shared" si="10"/>
        <v>0</v>
      </c>
      <c r="D48" s="542"/>
      <c r="E48" s="538">
        <f t="shared" si="0"/>
        <v>0</v>
      </c>
      <c r="F48" s="543"/>
      <c r="G48" s="540">
        <f t="shared" si="1"/>
        <v>40</v>
      </c>
      <c r="H48" s="535">
        <f t="shared" si="2"/>
        <v>0</v>
      </c>
      <c r="I48" s="535">
        <f t="shared" si="12"/>
        <v>0</v>
      </c>
      <c r="J48" s="535">
        <f t="shared" si="13"/>
        <v>0</v>
      </c>
      <c r="K48" s="535">
        <f t="shared" si="14"/>
        <v>0</v>
      </c>
      <c r="L48" s="535">
        <f t="shared" si="15"/>
        <v>0</v>
      </c>
      <c r="M48" s="535">
        <f t="shared" si="16"/>
        <v>0</v>
      </c>
      <c r="N48" s="535">
        <f t="shared" si="17"/>
        <v>0</v>
      </c>
      <c r="O48" s="535">
        <f t="shared" si="18"/>
        <v>0</v>
      </c>
      <c r="P48" s="529">
        <f t="shared" si="11"/>
        <v>0</v>
      </c>
      <c r="R48" s="517"/>
    </row>
    <row r="49" spans="1:18" ht="15" customHeight="1" x14ac:dyDescent="0.2">
      <c r="A49" s="536">
        <v>25</v>
      </c>
      <c r="B49" s="541"/>
      <c r="C49" s="538">
        <f t="shared" si="10"/>
        <v>0</v>
      </c>
      <c r="D49" s="542"/>
      <c r="E49" s="538">
        <f t="shared" si="0"/>
        <v>0</v>
      </c>
      <c r="F49" s="543"/>
      <c r="G49" s="540">
        <f t="shared" si="1"/>
        <v>50</v>
      </c>
      <c r="H49" s="535">
        <f t="shared" si="2"/>
        <v>0</v>
      </c>
      <c r="I49" s="535">
        <f t="shared" si="12"/>
        <v>0</v>
      </c>
      <c r="J49" s="535">
        <f t="shared" si="13"/>
        <v>0</v>
      </c>
      <c r="K49" s="535">
        <f t="shared" si="14"/>
        <v>0</v>
      </c>
      <c r="L49" s="535">
        <f t="shared" si="15"/>
        <v>0</v>
      </c>
      <c r="M49" s="535">
        <f t="shared" si="16"/>
        <v>0</v>
      </c>
      <c r="N49" s="535">
        <f t="shared" si="17"/>
        <v>0</v>
      </c>
      <c r="O49" s="535">
        <f t="shared" si="18"/>
        <v>0</v>
      </c>
      <c r="P49" s="529">
        <f t="shared" si="11"/>
        <v>0</v>
      </c>
      <c r="R49" s="517"/>
    </row>
    <row r="50" spans="1:18" ht="15" customHeight="1" x14ac:dyDescent="0.2">
      <c r="A50" s="536">
        <v>30</v>
      </c>
      <c r="B50" s="541"/>
      <c r="C50" s="538">
        <f t="shared" si="10"/>
        <v>0</v>
      </c>
      <c r="D50" s="542"/>
      <c r="E50" s="538">
        <f t="shared" si="0"/>
        <v>0</v>
      </c>
      <c r="F50" s="543"/>
      <c r="G50" s="540">
        <f t="shared" si="1"/>
        <v>60</v>
      </c>
      <c r="H50" s="535">
        <f t="shared" si="2"/>
        <v>0</v>
      </c>
      <c r="I50" s="535">
        <f t="shared" si="12"/>
        <v>0</v>
      </c>
      <c r="J50" s="535">
        <f t="shared" si="13"/>
        <v>0</v>
      </c>
      <c r="K50" s="535">
        <f t="shared" si="14"/>
        <v>0</v>
      </c>
      <c r="L50" s="535">
        <f t="shared" si="15"/>
        <v>0</v>
      </c>
      <c r="M50" s="535">
        <f t="shared" si="16"/>
        <v>0</v>
      </c>
      <c r="N50" s="535">
        <f t="shared" si="17"/>
        <v>0</v>
      </c>
      <c r="O50" s="535">
        <f t="shared" si="18"/>
        <v>0</v>
      </c>
      <c r="P50" s="529">
        <f t="shared" si="11"/>
        <v>0</v>
      </c>
      <c r="R50" s="517"/>
    </row>
    <row r="51" spans="1:18" ht="15" customHeight="1" x14ac:dyDescent="0.2">
      <c r="A51" s="536">
        <v>35</v>
      </c>
      <c r="B51" s="541"/>
      <c r="C51" s="538">
        <f t="shared" si="10"/>
        <v>0</v>
      </c>
      <c r="D51" s="542"/>
      <c r="E51" s="538">
        <f t="shared" si="0"/>
        <v>0</v>
      </c>
      <c r="F51" s="543"/>
      <c r="G51" s="540">
        <f t="shared" si="1"/>
        <v>70</v>
      </c>
      <c r="H51" s="535">
        <f t="shared" si="2"/>
        <v>0</v>
      </c>
      <c r="I51" s="535">
        <f t="shared" si="12"/>
        <v>0</v>
      </c>
      <c r="J51" s="535">
        <f t="shared" si="13"/>
        <v>0</v>
      </c>
      <c r="K51" s="535">
        <f t="shared" si="14"/>
        <v>0</v>
      </c>
      <c r="L51" s="535">
        <f t="shared" si="15"/>
        <v>0</v>
      </c>
      <c r="M51" s="535">
        <f t="shared" si="16"/>
        <v>0</v>
      </c>
      <c r="N51" s="535">
        <f t="shared" si="17"/>
        <v>0</v>
      </c>
      <c r="O51" s="535">
        <f t="shared" si="18"/>
        <v>0</v>
      </c>
      <c r="P51" s="529">
        <f t="shared" si="11"/>
        <v>0</v>
      </c>
      <c r="R51" s="517"/>
    </row>
    <row r="52" spans="1:18" ht="15" customHeight="1" x14ac:dyDescent="0.2">
      <c r="A52" s="536">
        <v>40</v>
      </c>
      <c r="B52" s="541"/>
      <c r="C52" s="538">
        <f t="shared" si="10"/>
        <v>0</v>
      </c>
      <c r="D52" s="542"/>
      <c r="E52" s="538">
        <f t="shared" si="0"/>
        <v>0</v>
      </c>
      <c r="F52" s="543"/>
      <c r="G52" s="540">
        <f t="shared" si="1"/>
        <v>80</v>
      </c>
      <c r="H52" s="535">
        <f t="shared" si="2"/>
        <v>0</v>
      </c>
      <c r="I52" s="535">
        <f t="shared" si="12"/>
        <v>0</v>
      </c>
      <c r="J52" s="535">
        <f t="shared" si="13"/>
        <v>0</v>
      </c>
      <c r="K52" s="535">
        <f t="shared" si="14"/>
        <v>0</v>
      </c>
      <c r="L52" s="535">
        <f t="shared" si="15"/>
        <v>0</v>
      </c>
      <c r="M52" s="535">
        <f t="shared" si="16"/>
        <v>0</v>
      </c>
      <c r="N52" s="535">
        <f t="shared" si="17"/>
        <v>0</v>
      </c>
      <c r="O52" s="535">
        <f t="shared" si="18"/>
        <v>0</v>
      </c>
      <c r="P52" s="529">
        <f t="shared" si="11"/>
        <v>0</v>
      </c>
      <c r="R52" s="517"/>
    </row>
    <row r="53" spans="1:18" ht="15" customHeight="1" x14ac:dyDescent="0.2">
      <c r="A53" s="536">
        <v>45</v>
      </c>
      <c r="B53" s="541"/>
      <c r="C53" s="538">
        <f t="shared" si="10"/>
        <v>0</v>
      </c>
      <c r="D53" s="542"/>
      <c r="E53" s="538">
        <f t="shared" si="0"/>
        <v>0</v>
      </c>
      <c r="F53" s="543"/>
      <c r="G53" s="540">
        <f t="shared" si="1"/>
        <v>90</v>
      </c>
      <c r="H53" s="535">
        <f t="shared" si="2"/>
        <v>0</v>
      </c>
      <c r="I53" s="535">
        <f t="shared" si="12"/>
        <v>0</v>
      </c>
      <c r="J53" s="535">
        <f t="shared" si="13"/>
        <v>0</v>
      </c>
      <c r="K53" s="535">
        <f t="shared" si="14"/>
        <v>0</v>
      </c>
      <c r="L53" s="535">
        <f t="shared" si="15"/>
        <v>0</v>
      </c>
      <c r="M53" s="535">
        <f t="shared" si="16"/>
        <v>0</v>
      </c>
      <c r="N53" s="535">
        <f t="shared" si="17"/>
        <v>0</v>
      </c>
      <c r="O53" s="535">
        <f t="shared" si="18"/>
        <v>0</v>
      </c>
      <c r="P53" s="529">
        <f t="shared" si="11"/>
        <v>0</v>
      </c>
      <c r="R53" s="517"/>
    </row>
    <row r="54" spans="1:18" ht="15" customHeight="1" x14ac:dyDescent="0.2">
      <c r="A54" s="536">
        <v>50</v>
      </c>
      <c r="B54" s="541"/>
      <c r="C54" s="538">
        <f t="shared" si="10"/>
        <v>0</v>
      </c>
      <c r="D54" s="542"/>
      <c r="E54" s="538">
        <f t="shared" si="0"/>
        <v>0</v>
      </c>
      <c r="F54" s="543"/>
      <c r="G54" s="540">
        <f t="shared" si="1"/>
        <v>100</v>
      </c>
      <c r="H54" s="535">
        <f t="shared" si="2"/>
        <v>0</v>
      </c>
      <c r="I54" s="535">
        <f t="shared" si="12"/>
        <v>0</v>
      </c>
      <c r="J54" s="535">
        <f t="shared" si="13"/>
        <v>0</v>
      </c>
      <c r="K54" s="535">
        <f t="shared" si="14"/>
        <v>0</v>
      </c>
      <c r="L54" s="535">
        <f t="shared" si="15"/>
        <v>0</v>
      </c>
      <c r="M54" s="535">
        <f t="shared" si="16"/>
        <v>0</v>
      </c>
      <c r="N54" s="535">
        <f t="shared" si="17"/>
        <v>0</v>
      </c>
      <c r="O54" s="535">
        <f t="shared" si="18"/>
        <v>0</v>
      </c>
      <c r="P54" s="529">
        <f t="shared" si="11"/>
        <v>0</v>
      </c>
      <c r="R54" s="517"/>
    </row>
    <row r="55" spans="1:18" ht="15" customHeight="1" x14ac:dyDescent="0.2">
      <c r="A55" s="536">
        <v>55</v>
      </c>
      <c r="B55" s="541"/>
      <c r="C55" s="538">
        <f t="shared" si="10"/>
        <v>0</v>
      </c>
      <c r="D55" s="542"/>
      <c r="E55" s="538">
        <f t="shared" si="0"/>
        <v>0</v>
      </c>
      <c r="F55" s="543"/>
      <c r="G55" s="540">
        <f t="shared" si="1"/>
        <v>110</v>
      </c>
      <c r="H55" s="535">
        <f t="shared" si="2"/>
        <v>0</v>
      </c>
      <c r="I55" s="535">
        <f t="shared" si="12"/>
        <v>0</v>
      </c>
      <c r="J55" s="535">
        <f t="shared" si="13"/>
        <v>0</v>
      </c>
      <c r="K55" s="535">
        <f t="shared" si="14"/>
        <v>0</v>
      </c>
      <c r="L55" s="535">
        <f t="shared" si="15"/>
        <v>0</v>
      </c>
      <c r="M55" s="535">
        <f t="shared" si="16"/>
        <v>0</v>
      </c>
      <c r="N55" s="535">
        <f t="shared" si="17"/>
        <v>0</v>
      </c>
      <c r="O55" s="535">
        <f t="shared" si="18"/>
        <v>0</v>
      </c>
      <c r="P55" s="529">
        <f t="shared" si="11"/>
        <v>0</v>
      </c>
      <c r="R55" s="517"/>
    </row>
    <row r="56" spans="1:18" ht="15" customHeight="1" x14ac:dyDescent="0.2">
      <c r="A56" s="536">
        <v>60</v>
      </c>
      <c r="B56" s="541"/>
      <c r="C56" s="538">
        <f t="shared" si="10"/>
        <v>0</v>
      </c>
      <c r="D56" s="542"/>
      <c r="E56" s="538">
        <f t="shared" si="0"/>
        <v>0</v>
      </c>
      <c r="F56" s="543"/>
      <c r="G56" s="540">
        <f t="shared" si="1"/>
        <v>120</v>
      </c>
      <c r="H56" s="535">
        <f t="shared" si="2"/>
        <v>0</v>
      </c>
      <c r="I56" s="535">
        <f t="shared" si="12"/>
        <v>0</v>
      </c>
      <c r="J56" s="535">
        <f t="shared" si="13"/>
        <v>0</v>
      </c>
      <c r="K56" s="535">
        <f t="shared" si="14"/>
        <v>0</v>
      </c>
      <c r="L56" s="535">
        <f t="shared" si="15"/>
        <v>0</v>
      </c>
      <c r="M56" s="535">
        <f t="shared" si="16"/>
        <v>0</v>
      </c>
      <c r="N56" s="535">
        <f t="shared" si="17"/>
        <v>0</v>
      </c>
      <c r="O56" s="535">
        <f t="shared" si="18"/>
        <v>0</v>
      </c>
      <c r="P56" s="529">
        <f t="shared" si="11"/>
        <v>0</v>
      </c>
      <c r="R56" s="517"/>
    </row>
    <row r="57" spans="1:18" ht="15" customHeight="1" x14ac:dyDescent="0.2">
      <c r="A57" s="536">
        <v>65</v>
      </c>
      <c r="B57" s="541"/>
      <c r="C57" s="538">
        <f t="shared" si="10"/>
        <v>0</v>
      </c>
      <c r="D57" s="542"/>
      <c r="E57" s="538">
        <f t="shared" si="0"/>
        <v>0</v>
      </c>
      <c r="F57" s="543"/>
      <c r="G57" s="540">
        <f t="shared" si="1"/>
        <v>130</v>
      </c>
      <c r="H57" s="535">
        <f t="shared" si="2"/>
        <v>0</v>
      </c>
      <c r="I57" s="535">
        <f t="shared" si="12"/>
        <v>0</v>
      </c>
      <c r="J57" s="535">
        <f t="shared" si="13"/>
        <v>0</v>
      </c>
      <c r="K57" s="535">
        <f t="shared" si="14"/>
        <v>0</v>
      </c>
      <c r="L57" s="535">
        <f t="shared" si="15"/>
        <v>0</v>
      </c>
      <c r="M57" s="535">
        <f t="shared" si="16"/>
        <v>0</v>
      </c>
      <c r="N57" s="535">
        <f t="shared" si="17"/>
        <v>0</v>
      </c>
      <c r="O57" s="535">
        <f t="shared" si="18"/>
        <v>0</v>
      </c>
      <c r="P57" s="529">
        <f t="shared" si="11"/>
        <v>0</v>
      </c>
      <c r="R57" s="517"/>
    </row>
    <row r="58" spans="1:18" ht="15" customHeight="1" x14ac:dyDescent="0.2">
      <c r="A58" s="536">
        <v>70</v>
      </c>
      <c r="B58" s="541"/>
      <c r="C58" s="538">
        <f t="shared" si="10"/>
        <v>0</v>
      </c>
      <c r="D58" s="542"/>
      <c r="E58" s="538">
        <f t="shared" si="0"/>
        <v>0</v>
      </c>
      <c r="F58" s="543"/>
      <c r="G58" s="540">
        <f t="shared" si="1"/>
        <v>140</v>
      </c>
      <c r="H58" s="535">
        <f t="shared" si="2"/>
        <v>0</v>
      </c>
      <c r="I58" s="535">
        <f t="shared" si="12"/>
        <v>0</v>
      </c>
      <c r="J58" s="535">
        <f t="shared" si="13"/>
        <v>0</v>
      </c>
      <c r="K58" s="535">
        <f t="shared" si="14"/>
        <v>0</v>
      </c>
      <c r="L58" s="535">
        <f t="shared" si="15"/>
        <v>0</v>
      </c>
      <c r="M58" s="535">
        <f t="shared" si="16"/>
        <v>0</v>
      </c>
      <c r="N58" s="535">
        <f t="shared" si="17"/>
        <v>0</v>
      </c>
      <c r="O58" s="535">
        <f t="shared" si="18"/>
        <v>0</v>
      </c>
      <c r="P58" s="529">
        <f t="shared" si="11"/>
        <v>0</v>
      </c>
      <c r="R58" s="517"/>
    </row>
    <row r="59" spans="1:18" ht="15" customHeight="1" x14ac:dyDescent="0.2">
      <c r="A59" s="536">
        <v>75</v>
      </c>
      <c r="B59" s="541"/>
      <c r="C59" s="538">
        <f t="shared" si="10"/>
        <v>0</v>
      </c>
      <c r="D59" s="542"/>
      <c r="E59" s="538">
        <f t="shared" si="0"/>
        <v>0</v>
      </c>
      <c r="F59" s="543"/>
      <c r="G59" s="540">
        <f t="shared" si="1"/>
        <v>150</v>
      </c>
      <c r="H59" s="535">
        <f t="shared" si="2"/>
        <v>0</v>
      </c>
      <c r="I59" s="535">
        <f t="shared" si="12"/>
        <v>0</v>
      </c>
      <c r="J59" s="535">
        <f t="shared" si="13"/>
        <v>0</v>
      </c>
      <c r="K59" s="535">
        <f t="shared" si="14"/>
        <v>0</v>
      </c>
      <c r="L59" s="535">
        <f t="shared" si="15"/>
        <v>0</v>
      </c>
      <c r="M59" s="535">
        <f t="shared" si="16"/>
        <v>0</v>
      </c>
      <c r="N59" s="535">
        <f t="shared" si="17"/>
        <v>0</v>
      </c>
      <c r="O59" s="535">
        <f t="shared" si="18"/>
        <v>0</v>
      </c>
      <c r="P59" s="529">
        <f t="shared" si="11"/>
        <v>0</v>
      </c>
      <c r="R59" s="517"/>
    </row>
    <row r="60" spans="1:18" ht="15" customHeight="1" x14ac:dyDescent="0.2">
      <c r="A60" s="536">
        <v>80</v>
      </c>
      <c r="B60" s="541"/>
      <c r="C60" s="538">
        <f t="shared" si="10"/>
        <v>0</v>
      </c>
      <c r="D60" s="542"/>
      <c r="E60" s="538">
        <f t="shared" si="0"/>
        <v>0</v>
      </c>
      <c r="F60" s="543"/>
      <c r="G60" s="540">
        <f t="shared" si="1"/>
        <v>160</v>
      </c>
      <c r="H60" s="535">
        <f t="shared" si="2"/>
        <v>0</v>
      </c>
      <c r="I60" s="535">
        <f t="shared" si="12"/>
        <v>0</v>
      </c>
      <c r="J60" s="535">
        <f t="shared" si="13"/>
        <v>0</v>
      </c>
      <c r="K60" s="535">
        <f t="shared" si="14"/>
        <v>0</v>
      </c>
      <c r="L60" s="535">
        <f t="shared" si="15"/>
        <v>0</v>
      </c>
      <c r="M60" s="535">
        <f t="shared" si="16"/>
        <v>0</v>
      </c>
      <c r="N60" s="535">
        <f t="shared" si="17"/>
        <v>0</v>
      </c>
      <c r="O60" s="535">
        <f t="shared" si="18"/>
        <v>0</v>
      </c>
      <c r="P60" s="529">
        <f t="shared" si="11"/>
        <v>0</v>
      </c>
      <c r="R60" s="517"/>
    </row>
    <row r="61" spans="1:18" ht="15" customHeight="1" x14ac:dyDescent="0.2">
      <c r="A61" s="536">
        <v>85</v>
      </c>
      <c r="B61" s="541"/>
      <c r="C61" s="538">
        <f t="shared" si="10"/>
        <v>0</v>
      </c>
      <c r="D61" s="542"/>
      <c r="E61" s="538">
        <f t="shared" si="0"/>
        <v>0</v>
      </c>
      <c r="F61" s="543"/>
      <c r="G61" s="540">
        <f t="shared" si="1"/>
        <v>170</v>
      </c>
      <c r="H61" s="535">
        <f t="shared" si="2"/>
        <v>0</v>
      </c>
      <c r="I61" s="535">
        <f t="shared" si="12"/>
        <v>0</v>
      </c>
      <c r="J61" s="535">
        <f t="shared" si="13"/>
        <v>0</v>
      </c>
      <c r="K61" s="535">
        <f t="shared" si="14"/>
        <v>0</v>
      </c>
      <c r="L61" s="535">
        <f t="shared" si="15"/>
        <v>0</v>
      </c>
      <c r="M61" s="535">
        <f t="shared" si="16"/>
        <v>0</v>
      </c>
      <c r="N61" s="535">
        <f t="shared" si="17"/>
        <v>0</v>
      </c>
      <c r="O61" s="535">
        <f t="shared" si="18"/>
        <v>0</v>
      </c>
      <c r="P61" s="529">
        <f t="shared" si="11"/>
        <v>0</v>
      </c>
      <c r="R61" s="517"/>
    </row>
    <row r="62" spans="1:18" ht="15" customHeight="1" x14ac:dyDescent="0.2">
      <c r="A62" s="536">
        <v>90</v>
      </c>
      <c r="B62" s="541"/>
      <c r="C62" s="538">
        <f t="shared" si="10"/>
        <v>0</v>
      </c>
      <c r="D62" s="542"/>
      <c r="E62" s="538">
        <f t="shared" si="0"/>
        <v>0</v>
      </c>
      <c r="F62" s="543"/>
      <c r="G62" s="540">
        <f t="shared" si="1"/>
        <v>180</v>
      </c>
      <c r="H62" s="535">
        <f t="shared" si="2"/>
        <v>0</v>
      </c>
      <c r="I62" s="535">
        <f t="shared" si="12"/>
        <v>0</v>
      </c>
      <c r="J62" s="535">
        <f t="shared" si="13"/>
        <v>0</v>
      </c>
      <c r="K62" s="535">
        <f t="shared" si="14"/>
        <v>0</v>
      </c>
      <c r="L62" s="535">
        <f t="shared" si="15"/>
        <v>0</v>
      </c>
      <c r="M62" s="535">
        <f t="shared" si="16"/>
        <v>0</v>
      </c>
      <c r="N62" s="535">
        <f t="shared" si="17"/>
        <v>0</v>
      </c>
      <c r="O62" s="535">
        <f t="shared" si="18"/>
        <v>0</v>
      </c>
      <c r="P62" s="529">
        <f t="shared" si="11"/>
        <v>0</v>
      </c>
      <c r="R62" s="517"/>
    </row>
    <row r="63" spans="1:18" ht="15" customHeight="1" x14ac:dyDescent="0.2">
      <c r="A63" s="536">
        <v>95</v>
      </c>
      <c r="B63" s="541"/>
      <c r="C63" s="538">
        <f t="shared" si="10"/>
        <v>0</v>
      </c>
      <c r="D63" s="542"/>
      <c r="E63" s="538">
        <f t="shared" si="0"/>
        <v>0</v>
      </c>
      <c r="F63" s="543"/>
      <c r="G63" s="540">
        <f t="shared" si="1"/>
        <v>190</v>
      </c>
      <c r="H63" s="535">
        <f t="shared" si="2"/>
        <v>0</v>
      </c>
      <c r="I63" s="535">
        <f t="shared" si="12"/>
        <v>0</v>
      </c>
      <c r="J63" s="535">
        <f t="shared" si="13"/>
        <v>0</v>
      </c>
      <c r="K63" s="535">
        <f t="shared" si="14"/>
        <v>0</v>
      </c>
      <c r="L63" s="535">
        <f t="shared" si="15"/>
        <v>0</v>
      </c>
      <c r="M63" s="535">
        <f t="shared" si="16"/>
        <v>0</v>
      </c>
      <c r="N63" s="535">
        <f t="shared" si="17"/>
        <v>0</v>
      </c>
      <c r="O63" s="535">
        <f t="shared" si="18"/>
        <v>0</v>
      </c>
      <c r="P63" s="529">
        <f t="shared" si="11"/>
        <v>0</v>
      </c>
      <c r="R63" s="517"/>
    </row>
    <row r="64" spans="1:18" ht="15" customHeight="1" x14ac:dyDescent="0.2">
      <c r="A64" s="536">
        <v>100</v>
      </c>
      <c r="B64" s="541"/>
      <c r="C64" s="538">
        <f t="shared" si="10"/>
        <v>0</v>
      </c>
      <c r="D64" s="542"/>
      <c r="E64" s="538">
        <f t="shared" si="0"/>
        <v>0</v>
      </c>
      <c r="F64" s="543"/>
      <c r="G64" s="540">
        <f t="shared" si="1"/>
        <v>200</v>
      </c>
      <c r="H64" s="535">
        <f t="shared" si="2"/>
        <v>0</v>
      </c>
      <c r="I64" s="535">
        <f t="shared" si="12"/>
        <v>0</v>
      </c>
      <c r="J64" s="535">
        <f t="shared" si="13"/>
        <v>0</v>
      </c>
      <c r="K64" s="535">
        <f t="shared" si="14"/>
        <v>0</v>
      </c>
      <c r="L64" s="535">
        <f t="shared" si="15"/>
        <v>0</v>
      </c>
      <c r="M64" s="535">
        <f t="shared" si="16"/>
        <v>0</v>
      </c>
      <c r="N64" s="535">
        <f t="shared" si="17"/>
        <v>0</v>
      </c>
      <c r="O64" s="535">
        <f t="shared" si="18"/>
        <v>0</v>
      </c>
      <c r="P64" s="529">
        <f t="shared" si="11"/>
        <v>0</v>
      </c>
      <c r="R64" s="517"/>
    </row>
  </sheetData>
  <mergeCells count="34">
    <mergeCell ref="S7:S8"/>
    <mergeCell ref="G8:H8"/>
    <mergeCell ref="Q8:R8"/>
    <mergeCell ref="G21:I21"/>
    <mergeCell ref="A1:P1"/>
    <mergeCell ref="A2:P2"/>
    <mergeCell ref="A4:E4"/>
    <mergeCell ref="I7:I8"/>
    <mergeCell ref="I15:I16"/>
    <mergeCell ref="S15:S16"/>
    <mergeCell ref="G16:H16"/>
    <mergeCell ref="Q16:R16"/>
    <mergeCell ref="G20:H20"/>
    <mergeCell ref="F28:F29"/>
    <mergeCell ref="A25:G25"/>
    <mergeCell ref="H25:O25"/>
    <mergeCell ref="P25:P27"/>
    <mergeCell ref="H26:H27"/>
    <mergeCell ref="I26:I27"/>
    <mergeCell ref="A28:A29"/>
    <mergeCell ref="B28:B29"/>
    <mergeCell ref="C28:C29"/>
    <mergeCell ref="D28:D29"/>
    <mergeCell ref="E28:E29"/>
    <mergeCell ref="M28:M29"/>
    <mergeCell ref="N28:N29"/>
    <mergeCell ref="O28:O29"/>
    <mergeCell ref="P28:P29"/>
    <mergeCell ref="L28:L29"/>
    <mergeCell ref="G28:G29"/>
    <mergeCell ref="H28:H29"/>
    <mergeCell ref="I28:I29"/>
    <mergeCell ref="J28:J29"/>
    <mergeCell ref="K28:K29"/>
  </mergeCells>
  <printOptions horizontalCentered="1" verticalCentered="1"/>
  <pageMargins left="0.78740157480314965" right="0.78740157480314965" top="0.78740157480314965" bottom="0.59055118110236227" header="0.39370078740157483" footer="0"/>
  <pageSetup paperSize="9" scale="50" fitToWidth="0" fitToHeight="0" orientation="landscape" horizontalDpi="300" verticalDpi="300" r:id="rId1"/>
  <headerFooter alignWithMargins="0">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showGridLines="0" topLeftCell="A13" zoomScaleSheetLayoutView="100" workbookViewId="0">
      <selection activeCell="A3" sqref="A3"/>
    </sheetView>
  </sheetViews>
  <sheetFormatPr baseColWidth="10" defaultRowHeight="15" customHeight="1" x14ac:dyDescent="0.2"/>
  <cols>
    <col min="1" max="1" width="7.7109375" style="479" customWidth="1"/>
    <col min="2" max="4" width="10.7109375" style="479" customWidth="1"/>
    <col min="5" max="5" width="13.85546875" style="479" bestFit="1" customWidth="1"/>
    <col min="6" max="6" width="10.7109375" style="479" customWidth="1"/>
    <col min="7" max="7" width="9.42578125" style="479" customWidth="1"/>
    <col min="8" max="8" width="10.5703125" style="479" customWidth="1"/>
    <col min="9" max="9" width="13.7109375" style="479" customWidth="1"/>
    <col min="10" max="11" width="10.42578125" style="479" customWidth="1"/>
    <col min="12" max="12" width="10.28515625" style="479" customWidth="1"/>
    <col min="13" max="13" width="9.42578125" style="479" customWidth="1"/>
    <col min="14" max="14" width="8.7109375" style="479" customWidth="1"/>
    <col min="15" max="15" width="13.28515625" style="479" bestFit="1" customWidth="1"/>
    <col min="16" max="16" width="10.28515625" style="479" customWidth="1"/>
    <col min="17" max="256" width="11.42578125" style="479"/>
    <col min="257" max="257" width="7" style="479" customWidth="1"/>
    <col min="258" max="258" width="10.7109375" style="479" customWidth="1"/>
    <col min="259" max="259" width="10.5703125" style="479" customWidth="1"/>
    <col min="260" max="260" width="10.7109375" style="479" customWidth="1"/>
    <col min="261" max="261" width="10.28515625" style="479" customWidth="1"/>
    <col min="262" max="262" width="10.7109375" style="479" customWidth="1"/>
    <col min="263" max="263" width="9.42578125" style="479" customWidth="1"/>
    <col min="264" max="264" width="10.5703125" style="479" customWidth="1"/>
    <col min="265" max="265" width="13.7109375" style="479" customWidth="1"/>
    <col min="266" max="267" width="10.42578125" style="479" customWidth="1"/>
    <col min="268" max="268" width="10.28515625" style="479" customWidth="1"/>
    <col min="269" max="269" width="9.42578125" style="479" customWidth="1"/>
    <col min="270" max="270" width="8.7109375" style="479" customWidth="1"/>
    <col min="271" max="271" width="10.42578125" style="479" customWidth="1"/>
    <col min="272" max="272" width="10.28515625" style="479" customWidth="1"/>
    <col min="273" max="512" width="11.42578125" style="479"/>
    <col min="513" max="513" width="7" style="479" customWidth="1"/>
    <col min="514" max="514" width="10.7109375" style="479" customWidth="1"/>
    <col min="515" max="515" width="10.5703125" style="479" customWidth="1"/>
    <col min="516" max="516" width="10.7109375" style="479" customWidth="1"/>
    <col min="517" max="517" width="10.28515625" style="479" customWidth="1"/>
    <col min="518" max="518" width="10.7109375" style="479" customWidth="1"/>
    <col min="519" max="519" width="9.42578125" style="479" customWidth="1"/>
    <col min="520" max="520" width="10.5703125" style="479" customWidth="1"/>
    <col min="521" max="521" width="13.7109375" style="479" customWidth="1"/>
    <col min="522" max="523" width="10.42578125" style="479" customWidth="1"/>
    <col min="524" max="524" width="10.28515625" style="479" customWidth="1"/>
    <col min="525" max="525" width="9.42578125" style="479" customWidth="1"/>
    <col min="526" max="526" width="8.7109375" style="479" customWidth="1"/>
    <col min="527" max="527" width="10.42578125" style="479" customWidth="1"/>
    <col min="528" max="528" width="10.28515625" style="479" customWidth="1"/>
    <col min="529" max="768" width="11.42578125" style="479"/>
    <col min="769" max="769" width="7" style="479" customWidth="1"/>
    <col min="770" max="770" width="10.7109375" style="479" customWidth="1"/>
    <col min="771" max="771" width="10.5703125" style="479" customWidth="1"/>
    <col min="772" max="772" width="10.7109375" style="479" customWidth="1"/>
    <col min="773" max="773" width="10.28515625" style="479" customWidth="1"/>
    <col min="774" max="774" width="10.7109375" style="479" customWidth="1"/>
    <col min="775" max="775" width="9.42578125" style="479" customWidth="1"/>
    <col min="776" max="776" width="10.5703125" style="479" customWidth="1"/>
    <col min="777" max="777" width="13.7109375" style="479" customWidth="1"/>
    <col min="778" max="779" width="10.42578125" style="479" customWidth="1"/>
    <col min="780" max="780" width="10.28515625" style="479" customWidth="1"/>
    <col min="781" max="781" width="9.42578125" style="479" customWidth="1"/>
    <col min="782" max="782" width="8.7109375" style="479" customWidth="1"/>
    <col min="783" max="783" width="10.42578125" style="479" customWidth="1"/>
    <col min="784" max="784" width="10.28515625" style="479" customWidth="1"/>
    <col min="785" max="1024" width="11.42578125" style="479"/>
    <col min="1025" max="1025" width="7" style="479" customWidth="1"/>
    <col min="1026" max="1026" width="10.7109375" style="479" customWidth="1"/>
    <col min="1027" max="1027" width="10.5703125" style="479" customWidth="1"/>
    <col min="1028" max="1028" width="10.7109375" style="479" customWidth="1"/>
    <col min="1029" max="1029" width="10.28515625" style="479" customWidth="1"/>
    <col min="1030" max="1030" width="10.7109375" style="479" customWidth="1"/>
    <col min="1031" max="1031" width="9.42578125" style="479" customWidth="1"/>
    <col min="1032" max="1032" width="10.5703125" style="479" customWidth="1"/>
    <col min="1033" max="1033" width="13.7109375" style="479" customWidth="1"/>
    <col min="1034" max="1035" width="10.42578125" style="479" customWidth="1"/>
    <col min="1036" max="1036" width="10.28515625" style="479" customWidth="1"/>
    <col min="1037" max="1037" width="9.42578125" style="479" customWidth="1"/>
    <col min="1038" max="1038" width="8.7109375" style="479" customWidth="1"/>
    <col min="1039" max="1039" width="10.42578125" style="479" customWidth="1"/>
    <col min="1040" max="1040" width="10.28515625" style="479" customWidth="1"/>
    <col min="1041" max="1280" width="11.42578125" style="479"/>
    <col min="1281" max="1281" width="7" style="479" customWidth="1"/>
    <col min="1282" max="1282" width="10.7109375" style="479" customWidth="1"/>
    <col min="1283" max="1283" width="10.5703125" style="479" customWidth="1"/>
    <col min="1284" max="1284" width="10.7109375" style="479" customWidth="1"/>
    <col min="1285" max="1285" width="10.28515625" style="479" customWidth="1"/>
    <col min="1286" max="1286" width="10.7109375" style="479" customWidth="1"/>
    <col min="1287" max="1287" width="9.42578125" style="479" customWidth="1"/>
    <col min="1288" max="1288" width="10.5703125" style="479" customWidth="1"/>
    <col min="1289" max="1289" width="13.7109375" style="479" customWidth="1"/>
    <col min="1290" max="1291" width="10.42578125" style="479" customWidth="1"/>
    <col min="1292" max="1292" width="10.28515625" style="479" customWidth="1"/>
    <col min="1293" max="1293" width="9.42578125" style="479" customWidth="1"/>
    <col min="1294" max="1294" width="8.7109375" style="479" customWidth="1"/>
    <col min="1295" max="1295" width="10.42578125" style="479" customWidth="1"/>
    <col min="1296" max="1296" width="10.28515625" style="479" customWidth="1"/>
    <col min="1297" max="1536" width="11.42578125" style="479"/>
    <col min="1537" max="1537" width="7" style="479" customWidth="1"/>
    <col min="1538" max="1538" width="10.7109375" style="479" customWidth="1"/>
    <col min="1539" max="1539" width="10.5703125" style="479" customWidth="1"/>
    <col min="1540" max="1540" width="10.7109375" style="479" customWidth="1"/>
    <col min="1541" max="1541" width="10.28515625" style="479" customWidth="1"/>
    <col min="1542" max="1542" width="10.7109375" style="479" customWidth="1"/>
    <col min="1543" max="1543" width="9.42578125" style="479" customWidth="1"/>
    <col min="1544" max="1544" width="10.5703125" style="479" customWidth="1"/>
    <col min="1545" max="1545" width="13.7109375" style="479" customWidth="1"/>
    <col min="1546" max="1547" width="10.42578125" style="479" customWidth="1"/>
    <col min="1548" max="1548" width="10.28515625" style="479" customWidth="1"/>
    <col min="1549" max="1549" width="9.42578125" style="479" customWidth="1"/>
    <col min="1550" max="1550" width="8.7109375" style="479" customWidth="1"/>
    <col min="1551" max="1551" width="10.42578125" style="479" customWidth="1"/>
    <col min="1552" max="1552" width="10.28515625" style="479" customWidth="1"/>
    <col min="1553" max="1792" width="11.42578125" style="479"/>
    <col min="1793" max="1793" width="7" style="479" customWidth="1"/>
    <col min="1794" max="1794" width="10.7109375" style="479" customWidth="1"/>
    <col min="1795" max="1795" width="10.5703125" style="479" customWidth="1"/>
    <col min="1796" max="1796" width="10.7109375" style="479" customWidth="1"/>
    <col min="1797" max="1797" width="10.28515625" style="479" customWidth="1"/>
    <col min="1798" max="1798" width="10.7109375" style="479" customWidth="1"/>
    <col min="1799" max="1799" width="9.42578125" style="479" customWidth="1"/>
    <col min="1800" max="1800" width="10.5703125" style="479" customWidth="1"/>
    <col min="1801" max="1801" width="13.7109375" style="479" customWidth="1"/>
    <col min="1802" max="1803" width="10.42578125" style="479" customWidth="1"/>
    <col min="1804" max="1804" width="10.28515625" style="479" customWidth="1"/>
    <col min="1805" max="1805" width="9.42578125" style="479" customWidth="1"/>
    <col min="1806" max="1806" width="8.7109375" style="479" customWidth="1"/>
    <col min="1807" max="1807" width="10.42578125" style="479" customWidth="1"/>
    <col min="1808" max="1808" width="10.28515625" style="479" customWidth="1"/>
    <col min="1809" max="2048" width="11.42578125" style="479"/>
    <col min="2049" max="2049" width="7" style="479" customWidth="1"/>
    <col min="2050" max="2050" width="10.7109375" style="479" customWidth="1"/>
    <col min="2051" max="2051" width="10.5703125" style="479" customWidth="1"/>
    <col min="2052" max="2052" width="10.7109375" style="479" customWidth="1"/>
    <col min="2053" max="2053" width="10.28515625" style="479" customWidth="1"/>
    <col min="2054" max="2054" width="10.7109375" style="479" customWidth="1"/>
    <col min="2055" max="2055" width="9.42578125" style="479" customWidth="1"/>
    <col min="2056" max="2056" width="10.5703125" style="479" customWidth="1"/>
    <col min="2057" max="2057" width="13.7109375" style="479" customWidth="1"/>
    <col min="2058" max="2059" width="10.42578125" style="479" customWidth="1"/>
    <col min="2060" max="2060" width="10.28515625" style="479" customWidth="1"/>
    <col min="2061" max="2061" width="9.42578125" style="479" customWidth="1"/>
    <col min="2062" max="2062" width="8.7109375" style="479" customWidth="1"/>
    <col min="2063" max="2063" width="10.42578125" style="479" customWidth="1"/>
    <col min="2064" max="2064" width="10.28515625" style="479" customWidth="1"/>
    <col min="2065" max="2304" width="11.42578125" style="479"/>
    <col min="2305" max="2305" width="7" style="479" customWidth="1"/>
    <col min="2306" max="2306" width="10.7109375" style="479" customWidth="1"/>
    <col min="2307" max="2307" width="10.5703125" style="479" customWidth="1"/>
    <col min="2308" max="2308" width="10.7109375" style="479" customWidth="1"/>
    <col min="2309" max="2309" width="10.28515625" style="479" customWidth="1"/>
    <col min="2310" max="2310" width="10.7109375" style="479" customWidth="1"/>
    <col min="2311" max="2311" width="9.42578125" style="479" customWidth="1"/>
    <col min="2312" max="2312" width="10.5703125" style="479" customWidth="1"/>
    <col min="2313" max="2313" width="13.7109375" style="479" customWidth="1"/>
    <col min="2314" max="2315" width="10.42578125" style="479" customWidth="1"/>
    <col min="2316" max="2316" width="10.28515625" style="479" customWidth="1"/>
    <col min="2317" max="2317" width="9.42578125" style="479" customWidth="1"/>
    <col min="2318" max="2318" width="8.7109375" style="479" customWidth="1"/>
    <col min="2319" max="2319" width="10.42578125" style="479" customWidth="1"/>
    <col min="2320" max="2320" width="10.28515625" style="479" customWidth="1"/>
    <col min="2321" max="2560" width="11.42578125" style="479"/>
    <col min="2561" max="2561" width="7" style="479" customWidth="1"/>
    <col min="2562" max="2562" width="10.7109375" style="479" customWidth="1"/>
    <col min="2563" max="2563" width="10.5703125" style="479" customWidth="1"/>
    <col min="2564" max="2564" width="10.7109375" style="479" customWidth="1"/>
    <col min="2565" max="2565" width="10.28515625" style="479" customWidth="1"/>
    <col min="2566" max="2566" width="10.7109375" style="479" customWidth="1"/>
    <col min="2567" max="2567" width="9.42578125" style="479" customWidth="1"/>
    <col min="2568" max="2568" width="10.5703125" style="479" customWidth="1"/>
    <col min="2569" max="2569" width="13.7109375" style="479" customWidth="1"/>
    <col min="2570" max="2571" width="10.42578125" style="479" customWidth="1"/>
    <col min="2572" max="2572" width="10.28515625" style="479" customWidth="1"/>
    <col min="2573" max="2573" width="9.42578125" style="479" customWidth="1"/>
    <col min="2574" max="2574" width="8.7109375" style="479" customWidth="1"/>
    <col min="2575" max="2575" width="10.42578125" style="479" customWidth="1"/>
    <col min="2576" max="2576" width="10.28515625" style="479" customWidth="1"/>
    <col min="2577" max="2816" width="11.42578125" style="479"/>
    <col min="2817" max="2817" width="7" style="479" customWidth="1"/>
    <col min="2818" max="2818" width="10.7109375" style="479" customWidth="1"/>
    <col min="2819" max="2819" width="10.5703125" style="479" customWidth="1"/>
    <col min="2820" max="2820" width="10.7109375" style="479" customWidth="1"/>
    <col min="2821" max="2821" width="10.28515625" style="479" customWidth="1"/>
    <col min="2822" max="2822" width="10.7109375" style="479" customWidth="1"/>
    <col min="2823" max="2823" width="9.42578125" style="479" customWidth="1"/>
    <col min="2824" max="2824" width="10.5703125" style="479" customWidth="1"/>
    <col min="2825" max="2825" width="13.7109375" style="479" customWidth="1"/>
    <col min="2826" max="2827" width="10.42578125" style="479" customWidth="1"/>
    <col min="2828" max="2828" width="10.28515625" style="479" customWidth="1"/>
    <col min="2829" max="2829" width="9.42578125" style="479" customWidth="1"/>
    <col min="2830" max="2830" width="8.7109375" style="479" customWidth="1"/>
    <col min="2831" max="2831" width="10.42578125" style="479" customWidth="1"/>
    <col min="2832" max="2832" width="10.28515625" style="479" customWidth="1"/>
    <col min="2833" max="3072" width="11.42578125" style="479"/>
    <col min="3073" max="3073" width="7" style="479" customWidth="1"/>
    <col min="3074" max="3074" width="10.7109375" style="479" customWidth="1"/>
    <col min="3075" max="3075" width="10.5703125" style="479" customWidth="1"/>
    <col min="3076" max="3076" width="10.7109375" style="479" customWidth="1"/>
    <col min="3077" max="3077" width="10.28515625" style="479" customWidth="1"/>
    <col min="3078" max="3078" width="10.7109375" style="479" customWidth="1"/>
    <col min="3079" max="3079" width="9.42578125" style="479" customWidth="1"/>
    <col min="3080" max="3080" width="10.5703125" style="479" customWidth="1"/>
    <col min="3081" max="3081" width="13.7109375" style="479" customWidth="1"/>
    <col min="3082" max="3083" width="10.42578125" style="479" customWidth="1"/>
    <col min="3084" max="3084" width="10.28515625" style="479" customWidth="1"/>
    <col min="3085" max="3085" width="9.42578125" style="479" customWidth="1"/>
    <col min="3086" max="3086" width="8.7109375" style="479" customWidth="1"/>
    <col min="3087" max="3087" width="10.42578125" style="479" customWidth="1"/>
    <col min="3088" max="3088" width="10.28515625" style="479" customWidth="1"/>
    <col min="3089" max="3328" width="11.42578125" style="479"/>
    <col min="3329" max="3329" width="7" style="479" customWidth="1"/>
    <col min="3330" max="3330" width="10.7109375" style="479" customWidth="1"/>
    <col min="3331" max="3331" width="10.5703125" style="479" customWidth="1"/>
    <col min="3332" max="3332" width="10.7109375" style="479" customWidth="1"/>
    <col min="3333" max="3333" width="10.28515625" style="479" customWidth="1"/>
    <col min="3334" max="3334" width="10.7109375" style="479" customWidth="1"/>
    <col min="3335" max="3335" width="9.42578125" style="479" customWidth="1"/>
    <col min="3336" max="3336" width="10.5703125" style="479" customWidth="1"/>
    <col min="3337" max="3337" width="13.7109375" style="479" customWidth="1"/>
    <col min="3338" max="3339" width="10.42578125" style="479" customWidth="1"/>
    <col min="3340" max="3340" width="10.28515625" style="479" customWidth="1"/>
    <col min="3341" max="3341" width="9.42578125" style="479" customWidth="1"/>
    <col min="3342" max="3342" width="8.7109375" style="479" customWidth="1"/>
    <col min="3343" max="3343" width="10.42578125" style="479" customWidth="1"/>
    <col min="3344" max="3344" width="10.28515625" style="479" customWidth="1"/>
    <col min="3345" max="3584" width="11.42578125" style="479"/>
    <col min="3585" max="3585" width="7" style="479" customWidth="1"/>
    <col min="3586" max="3586" width="10.7109375" style="479" customWidth="1"/>
    <col min="3587" max="3587" width="10.5703125" style="479" customWidth="1"/>
    <col min="3588" max="3588" width="10.7109375" style="479" customWidth="1"/>
    <col min="3589" max="3589" width="10.28515625" style="479" customWidth="1"/>
    <col min="3590" max="3590" width="10.7109375" style="479" customWidth="1"/>
    <col min="3591" max="3591" width="9.42578125" style="479" customWidth="1"/>
    <col min="3592" max="3592" width="10.5703125" style="479" customWidth="1"/>
    <col min="3593" max="3593" width="13.7109375" style="479" customWidth="1"/>
    <col min="3594" max="3595" width="10.42578125" style="479" customWidth="1"/>
    <col min="3596" max="3596" width="10.28515625" style="479" customWidth="1"/>
    <col min="3597" max="3597" width="9.42578125" style="479" customWidth="1"/>
    <col min="3598" max="3598" width="8.7109375" style="479" customWidth="1"/>
    <col min="3599" max="3599" width="10.42578125" style="479" customWidth="1"/>
    <col min="3600" max="3600" width="10.28515625" style="479" customWidth="1"/>
    <col min="3601" max="3840" width="11.42578125" style="479"/>
    <col min="3841" max="3841" width="7" style="479" customWidth="1"/>
    <col min="3842" max="3842" width="10.7109375" style="479" customWidth="1"/>
    <col min="3843" max="3843" width="10.5703125" style="479" customWidth="1"/>
    <col min="3844" max="3844" width="10.7109375" style="479" customWidth="1"/>
    <col min="3845" max="3845" width="10.28515625" style="479" customWidth="1"/>
    <col min="3846" max="3846" width="10.7109375" style="479" customWidth="1"/>
    <col min="3847" max="3847" width="9.42578125" style="479" customWidth="1"/>
    <col min="3848" max="3848" width="10.5703125" style="479" customWidth="1"/>
    <col min="3849" max="3849" width="13.7109375" style="479" customWidth="1"/>
    <col min="3850" max="3851" width="10.42578125" style="479" customWidth="1"/>
    <col min="3852" max="3852" width="10.28515625" style="479" customWidth="1"/>
    <col min="3853" max="3853" width="9.42578125" style="479" customWidth="1"/>
    <col min="3854" max="3854" width="8.7109375" style="479" customWidth="1"/>
    <col min="3855" max="3855" width="10.42578125" style="479" customWidth="1"/>
    <col min="3856" max="3856" width="10.28515625" style="479" customWidth="1"/>
    <col min="3857" max="4096" width="11.42578125" style="479"/>
    <col min="4097" max="4097" width="7" style="479" customWidth="1"/>
    <col min="4098" max="4098" width="10.7109375" style="479" customWidth="1"/>
    <col min="4099" max="4099" width="10.5703125" style="479" customWidth="1"/>
    <col min="4100" max="4100" width="10.7109375" style="479" customWidth="1"/>
    <col min="4101" max="4101" width="10.28515625" style="479" customWidth="1"/>
    <col min="4102" max="4102" width="10.7109375" style="479" customWidth="1"/>
    <col min="4103" max="4103" width="9.42578125" style="479" customWidth="1"/>
    <col min="4104" max="4104" width="10.5703125" style="479" customWidth="1"/>
    <col min="4105" max="4105" width="13.7109375" style="479" customWidth="1"/>
    <col min="4106" max="4107" width="10.42578125" style="479" customWidth="1"/>
    <col min="4108" max="4108" width="10.28515625" style="479" customWidth="1"/>
    <col min="4109" max="4109" width="9.42578125" style="479" customWidth="1"/>
    <col min="4110" max="4110" width="8.7109375" style="479" customWidth="1"/>
    <col min="4111" max="4111" width="10.42578125" style="479" customWidth="1"/>
    <col min="4112" max="4112" width="10.28515625" style="479" customWidth="1"/>
    <col min="4113" max="4352" width="11.42578125" style="479"/>
    <col min="4353" max="4353" width="7" style="479" customWidth="1"/>
    <col min="4354" max="4354" width="10.7109375" style="479" customWidth="1"/>
    <col min="4355" max="4355" width="10.5703125" style="479" customWidth="1"/>
    <col min="4356" max="4356" width="10.7109375" style="479" customWidth="1"/>
    <col min="4357" max="4357" width="10.28515625" style="479" customWidth="1"/>
    <col min="4358" max="4358" width="10.7109375" style="479" customWidth="1"/>
    <col min="4359" max="4359" width="9.42578125" style="479" customWidth="1"/>
    <col min="4360" max="4360" width="10.5703125" style="479" customWidth="1"/>
    <col min="4361" max="4361" width="13.7109375" style="479" customWidth="1"/>
    <col min="4362" max="4363" width="10.42578125" style="479" customWidth="1"/>
    <col min="4364" max="4364" width="10.28515625" style="479" customWidth="1"/>
    <col min="4365" max="4365" width="9.42578125" style="479" customWidth="1"/>
    <col min="4366" max="4366" width="8.7109375" style="479" customWidth="1"/>
    <col min="4367" max="4367" width="10.42578125" style="479" customWidth="1"/>
    <col min="4368" max="4368" width="10.28515625" style="479" customWidth="1"/>
    <col min="4369" max="4608" width="11.42578125" style="479"/>
    <col min="4609" max="4609" width="7" style="479" customWidth="1"/>
    <col min="4610" max="4610" width="10.7109375" style="479" customWidth="1"/>
    <col min="4611" max="4611" width="10.5703125" style="479" customWidth="1"/>
    <col min="4612" max="4612" width="10.7109375" style="479" customWidth="1"/>
    <col min="4613" max="4613" width="10.28515625" style="479" customWidth="1"/>
    <col min="4614" max="4614" width="10.7109375" style="479" customWidth="1"/>
    <col min="4615" max="4615" width="9.42578125" style="479" customWidth="1"/>
    <col min="4616" max="4616" width="10.5703125" style="479" customWidth="1"/>
    <col min="4617" max="4617" width="13.7109375" style="479" customWidth="1"/>
    <col min="4618" max="4619" width="10.42578125" style="479" customWidth="1"/>
    <col min="4620" max="4620" width="10.28515625" style="479" customWidth="1"/>
    <col min="4621" max="4621" width="9.42578125" style="479" customWidth="1"/>
    <col min="4622" max="4622" width="8.7109375" style="479" customWidth="1"/>
    <col min="4623" max="4623" width="10.42578125" style="479" customWidth="1"/>
    <col min="4624" max="4624" width="10.28515625" style="479" customWidth="1"/>
    <col min="4625" max="4864" width="11.42578125" style="479"/>
    <col min="4865" max="4865" width="7" style="479" customWidth="1"/>
    <col min="4866" max="4866" width="10.7109375" style="479" customWidth="1"/>
    <col min="4867" max="4867" width="10.5703125" style="479" customWidth="1"/>
    <col min="4868" max="4868" width="10.7109375" style="479" customWidth="1"/>
    <col min="4869" max="4869" width="10.28515625" style="479" customWidth="1"/>
    <col min="4870" max="4870" width="10.7109375" style="479" customWidth="1"/>
    <col min="4871" max="4871" width="9.42578125" style="479" customWidth="1"/>
    <col min="4872" max="4872" width="10.5703125" style="479" customWidth="1"/>
    <col min="4873" max="4873" width="13.7109375" style="479" customWidth="1"/>
    <col min="4874" max="4875" width="10.42578125" style="479" customWidth="1"/>
    <col min="4876" max="4876" width="10.28515625" style="479" customWidth="1"/>
    <col min="4877" max="4877" width="9.42578125" style="479" customWidth="1"/>
    <col min="4878" max="4878" width="8.7109375" style="479" customWidth="1"/>
    <col min="4879" max="4879" width="10.42578125" style="479" customWidth="1"/>
    <col min="4880" max="4880" width="10.28515625" style="479" customWidth="1"/>
    <col min="4881" max="5120" width="11.42578125" style="479"/>
    <col min="5121" max="5121" width="7" style="479" customWidth="1"/>
    <col min="5122" max="5122" width="10.7109375" style="479" customWidth="1"/>
    <col min="5123" max="5123" width="10.5703125" style="479" customWidth="1"/>
    <col min="5124" max="5124" width="10.7109375" style="479" customWidth="1"/>
    <col min="5125" max="5125" width="10.28515625" style="479" customWidth="1"/>
    <col min="5126" max="5126" width="10.7109375" style="479" customWidth="1"/>
    <col min="5127" max="5127" width="9.42578125" style="479" customWidth="1"/>
    <col min="5128" max="5128" width="10.5703125" style="479" customWidth="1"/>
    <col min="5129" max="5129" width="13.7109375" style="479" customWidth="1"/>
    <col min="5130" max="5131" width="10.42578125" style="479" customWidth="1"/>
    <col min="5132" max="5132" width="10.28515625" style="479" customWidth="1"/>
    <col min="5133" max="5133" width="9.42578125" style="479" customWidth="1"/>
    <col min="5134" max="5134" width="8.7109375" style="479" customWidth="1"/>
    <col min="5135" max="5135" width="10.42578125" style="479" customWidth="1"/>
    <col min="5136" max="5136" width="10.28515625" style="479" customWidth="1"/>
    <col min="5137" max="5376" width="11.42578125" style="479"/>
    <col min="5377" max="5377" width="7" style="479" customWidth="1"/>
    <col min="5378" max="5378" width="10.7109375" style="479" customWidth="1"/>
    <col min="5379" max="5379" width="10.5703125" style="479" customWidth="1"/>
    <col min="5380" max="5380" width="10.7109375" style="479" customWidth="1"/>
    <col min="5381" max="5381" width="10.28515625" style="479" customWidth="1"/>
    <col min="5382" max="5382" width="10.7109375" style="479" customWidth="1"/>
    <col min="5383" max="5383" width="9.42578125" style="479" customWidth="1"/>
    <col min="5384" max="5384" width="10.5703125" style="479" customWidth="1"/>
    <col min="5385" max="5385" width="13.7109375" style="479" customWidth="1"/>
    <col min="5386" max="5387" width="10.42578125" style="479" customWidth="1"/>
    <col min="5388" max="5388" width="10.28515625" style="479" customWidth="1"/>
    <col min="5389" max="5389" width="9.42578125" style="479" customWidth="1"/>
    <col min="5390" max="5390" width="8.7109375" style="479" customWidth="1"/>
    <col min="5391" max="5391" width="10.42578125" style="479" customWidth="1"/>
    <col min="5392" max="5392" width="10.28515625" style="479" customWidth="1"/>
    <col min="5393" max="5632" width="11.42578125" style="479"/>
    <col min="5633" max="5633" width="7" style="479" customWidth="1"/>
    <col min="5634" max="5634" width="10.7109375" style="479" customWidth="1"/>
    <col min="5635" max="5635" width="10.5703125" style="479" customWidth="1"/>
    <col min="5636" max="5636" width="10.7109375" style="479" customWidth="1"/>
    <col min="5637" max="5637" width="10.28515625" style="479" customWidth="1"/>
    <col min="5638" max="5638" width="10.7109375" style="479" customWidth="1"/>
    <col min="5639" max="5639" width="9.42578125" style="479" customWidth="1"/>
    <col min="5640" max="5640" width="10.5703125" style="479" customWidth="1"/>
    <col min="5641" max="5641" width="13.7109375" style="479" customWidth="1"/>
    <col min="5642" max="5643" width="10.42578125" style="479" customWidth="1"/>
    <col min="5644" max="5644" width="10.28515625" style="479" customWidth="1"/>
    <col min="5645" max="5645" width="9.42578125" style="479" customWidth="1"/>
    <col min="5646" max="5646" width="8.7109375" style="479" customWidth="1"/>
    <col min="5647" max="5647" width="10.42578125" style="479" customWidth="1"/>
    <col min="5648" max="5648" width="10.28515625" style="479" customWidth="1"/>
    <col min="5649" max="5888" width="11.42578125" style="479"/>
    <col min="5889" max="5889" width="7" style="479" customWidth="1"/>
    <col min="5890" max="5890" width="10.7109375" style="479" customWidth="1"/>
    <col min="5891" max="5891" width="10.5703125" style="479" customWidth="1"/>
    <col min="5892" max="5892" width="10.7109375" style="479" customWidth="1"/>
    <col min="5893" max="5893" width="10.28515625" style="479" customWidth="1"/>
    <col min="5894" max="5894" width="10.7109375" style="479" customWidth="1"/>
    <col min="5895" max="5895" width="9.42578125" style="479" customWidth="1"/>
    <col min="5896" max="5896" width="10.5703125" style="479" customWidth="1"/>
    <col min="5897" max="5897" width="13.7109375" style="479" customWidth="1"/>
    <col min="5898" max="5899" width="10.42578125" style="479" customWidth="1"/>
    <col min="5900" max="5900" width="10.28515625" style="479" customWidth="1"/>
    <col min="5901" max="5901" width="9.42578125" style="479" customWidth="1"/>
    <col min="5902" max="5902" width="8.7109375" style="479" customWidth="1"/>
    <col min="5903" max="5903" width="10.42578125" style="479" customWidth="1"/>
    <col min="5904" max="5904" width="10.28515625" style="479" customWidth="1"/>
    <col min="5905" max="6144" width="11.42578125" style="479"/>
    <col min="6145" max="6145" width="7" style="479" customWidth="1"/>
    <col min="6146" max="6146" width="10.7109375" style="479" customWidth="1"/>
    <col min="6147" max="6147" width="10.5703125" style="479" customWidth="1"/>
    <col min="6148" max="6148" width="10.7109375" style="479" customWidth="1"/>
    <col min="6149" max="6149" width="10.28515625" style="479" customWidth="1"/>
    <col min="6150" max="6150" width="10.7109375" style="479" customWidth="1"/>
    <col min="6151" max="6151" width="9.42578125" style="479" customWidth="1"/>
    <col min="6152" max="6152" width="10.5703125" style="479" customWidth="1"/>
    <col min="6153" max="6153" width="13.7109375" style="479" customWidth="1"/>
    <col min="6154" max="6155" width="10.42578125" style="479" customWidth="1"/>
    <col min="6156" max="6156" width="10.28515625" style="479" customWidth="1"/>
    <col min="6157" max="6157" width="9.42578125" style="479" customWidth="1"/>
    <col min="6158" max="6158" width="8.7109375" style="479" customWidth="1"/>
    <col min="6159" max="6159" width="10.42578125" style="479" customWidth="1"/>
    <col min="6160" max="6160" width="10.28515625" style="479" customWidth="1"/>
    <col min="6161" max="6400" width="11.42578125" style="479"/>
    <col min="6401" max="6401" width="7" style="479" customWidth="1"/>
    <col min="6402" max="6402" width="10.7109375" style="479" customWidth="1"/>
    <col min="6403" max="6403" width="10.5703125" style="479" customWidth="1"/>
    <col min="6404" max="6404" width="10.7109375" style="479" customWidth="1"/>
    <col min="6405" max="6405" width="10.28515625" style="479" customWidth="1"/>
    <col min="6406" max="6406" width="10.7109375" style="479" customWidth="1"/>
    <col min="6407" max="6407" width="9.42578125" style="479" customWidth="1"/>
    <col min="6408" max="6408" width="10.5703125" style="479" customWidth="1"/>
    <col min="6409" max="6409" width="13.7109375" style="479" customWidth="1"/>
    <col min="6410" max="6411" width="10.42578125" style="479" customWidth="1"/>
    <col min="6412" max="6412" width="10.28515625" style="479" customWidth="1"/>
    <col min="6413" max="6413" width="9.42578125" style="479" customWidth="1"/>
    <col min="6414" max="6414" width="8.7109375" style="479" customWidth="1"/>
    <col min="6415" max="6415" width="10.42578125" style="479" customWidth="1"/>
    <col min="6416" max="6416" width="10.28515625" style="479" customWidth="1"/>
    <col min="6417" max="6656" width="11.42578125" style="479"/>
    <col min="6657" max="6657" width="7" style="479" customWidth="1"/>
    <col min="6658" max="6658" width="10.7109375" style="479" customWidth="1"/>
    <col min="6659" max="6659" width="10.5703125" style="479" customWidth="1"/>
    <col min="6660" max="6660" width="10.7109375" style="479" customWidth="1"/>
    <col min="6661" max="6661" width="10.28515625" style="479" customWidth="1"/>
    <col min="6662" max="6662" width="10.7109375" style="479" customWidth="1"/>
    <col min="6663" max="6663" width="9.42578125" style="479" customWidth="1"/>
    <col min="6664" max="6664" width="10.5703125" style="479" customWidth="1"/>
    <col min="6665" max="6665" width="13.7109375" style="479" customWidth="1"/>
    <col min="6666" max="6667" width="10.42578125" style="479" customWidth="1"/>
    <col min="6668" max="6668" width="10.28515625" style="479" customWidth="1"/>
    <col min="6669" max="6669" width="9.42578125" style="479" customWidth="1"/>
    <col min="6670" max="6670" width="8.7109375" style="479" customWidth="1"/>
    <col min="6671" max="6671" width="10.42578125" style="479" customWidth="1"/>
    <col min="6672" max="6672" width="10.28515625" style="479" customWidth="1"/>
    <col min="6673" max="6912" width="11.42578125" style="479"/>
    <col min="6913" max="6913" width="7" style="479" customWidth="1"/>
    <col min="6914" max="6914" width="10.7109375" style="479" customWidth="1"/>
    <col min="6915" max="6915" width="10.5703125" style="479" customWidth="1"/>
    <col min="6916" max="6916" width="10.7109375" style="479" customWidth="1"/>
    <col min="6917" max="6917" width="10.28515625" style="479" customWidth="1"/>
    <col min="6918" max="6918" width="10.7109375" style="479" customWidth="1"/>
    <col min="6919" max="6919" width="9.42578125" style="479" customWidth="1"/>
    <col min="6920" max="6920" width="10.5703125" style="479" customWidth="1"/>
    <col min="6921" max="6921" width="13.7109375" style="479" customWidth="1"/>
    <col min="6922" max="6923" width="10.42578125" style="479" customWidth="1"/>
    <col min="6924" max="6924" width="10.28515625" style="479" customWidth="1"/>
    <col min="6925" max="6925" width="9.42578125" style="479" customWidth="1"/>
    <col min="6926" max="6926" width="8.7109375" style="479" customWidth="1"/>
    <col min="6927" max="6927" width="10.42578125" style="479" customWidth="1"/>
    <col min="6928" max="6928" width="10.28515625" style="479" customWidth="1"/>
    <col min="6929" max="7168" width="11.42578125" style="479"/>
    <col min="7169" max="7169" width="7" style="479" customWidth="1"/>
    <col min="7170" max="7170" width="10.7109375" style="479" customWidth="1"/>
    <col min="7171" max="7171" width="10.5703125" style="479" customWidth="1"/>
    <col min="7172" max="7172" width="10.7109375" style="479" customWidth="1"/>
    <col min="7173" max="7173" width="10.28515625" style="479" customWidth="1"/>
    <col min="7174" max="7174" width="10.7109375" style="479" customWidth="1"/>
    <col min="7175" max="7175" width="9.42578125" style="479" customWidth="1"/>
    <col min="7176" max="7176" width="10.5703125" style="479" customWidth="1"/>
    <col min="7177" max="7177" width="13.7109375" style="479" customWidth="1"/>
    <col min="7178" max="7179" width="10.42578125" style="479" customWidth="1"/>
    <col min="7180" max="7180" width="10.28515625" style="479" customWidth="1"/>
    <col min="7181" max="7181" width="9.42578125" style="479" customWidth="1"/>
    <col min="7182" max="7182" width="8.7109375" style="479" customWidth="1"/>
    <col min="7183" max="7183" width="10.42578125" style="479" customWidth="1"/>
    <col min="7184" max="7184" width="10.28515625" style="479" customWidth="1"/>
    <col min="7185" max="7424" width="11.42578125" style="479"/>
    <col min="7425" max="7425" width="7" style="479" customWidth="1"/>
    <col min="7426" max="7426" width="10.7109375" style="479" customWidth="1"/>
    <col min="7427" max="7427" width="10.5703125" style="479" customWidth="1"/>
    <col min="7428" max="7428" width="10.7109375" style="479" customWidth="1"/>
    <col min="7429" max="7429" width="10.28515625" style="479" customWidth="1"/>
    <col min="7430" max="7430" width="10.7109375" style="479" customWidth="1"/>
    <col min="7431" max="7431" width="9.42578125" style="479" customWidth="1"/>
    <col min="7432" max="7432" width="10.5703125" style="479" customWidth="1"/>
    <col min="7433" max="7433" width="13.7109375" style="479" customWidth="1"/>
    <col min="7434" max="7435" width="10.42578125" style="479" customWidth="1"/>
    <col min="7436" max="7436" width="10.28515625" style="479" customWidth="1"/>
    <col min="7437" max="7437" width="9.42578125" style="479" customWidth="1"/>
    <col min="7438" max="7438" width="8.7109375" style="479" customWidth="1"/>
    <col min="7439" max="7439" width="10.42578125" style="479" customWidth="1"/>
    <col min="7440" max="7440" width="10.28515625" style="479" customWidth="1"/>
    <col min="7441" max="7680" width="11.42578125" style="479"/>
    <col min="7681" max="7681" width="7" style="479" customWidth="1"/>
    <col min="7682" max="7682" width="10.7109375" style="479" customWidth="1"/>
    <col min="7683" max="7683" width="10.5703125" style="479" customWidth="1"/>
    <col min="7684" max="7684" width="10.7109375" style="479" customWidth="1"/>
    <col min="7685" max="7685" width="10.28515625" style="479" customWidth="1"/>
    <col min="7686" max="7686" width="10.7109375" style="479" customWidth="1"/>
    <col min="7687" max="7687" width="9.42578125" style="479" customWidth="1"/>
    <col min="7688" max="7688" width="10.5703125" style="479" customWidth="1"/>
    <col min="7689" max="7689" width="13.7109375" style="479" customWidth="1"/>
    <col min="7690" max="7691" width="10.42578125" style="479" customWidth="1"/>
    <col min="7692" max="7692" width="10.28515625" style="479" customWidth="1"/>
    <col min="7693" max="7693" width="9.42578125" style="479" customWidth="1"/>
    <col min="7694" max="7694" width="8.7109375" style="479" customWidth="1"/>
    <col min="7695" max="7695" width="10.42578125" style="479" customWidth="1"/>
    <col min="7696" max="7696" width="10.28515625" style="479" customWidth="1"/>
    <col min="7697" max="7936" width="11.42578125" style="479"/>
    <col min="7937" max="7937" width="7" style="479" customWidth="1"/>
    <col min="7938" max="7938" width="10.7109375" style="479" customWidth="1"/>
    <col min="7939" max="7939" width="10.5703125" style="479" customWidth="1"/>
    <col min="7940" max="7940" width="10.7109375" style="479" customWidth="1"/>
    <col min="7941" max="7941" width="10.28515625" style="479" customWidth="1"/>
    <col min="7942" max="7942" width="10.7109375" style="479" customWidth="1"/>
    <col min="7943" max="7943" width="9.42578125" style="479" customWidth="1"/>
    <col min="7944" max="7944" width="10.5703125" style="479" customWidth="1"/>
    <col min="7945" max="7945" width="13.7109375" style="479" customWidth="1"/>
    <col min="7946" max="7947" width="10.42578125" style="479" customWidth="1"/>
    <col min="7948" max="7948" width="10.28515625" style="479" customWidth="1"/>
    <col min="7949" max="7949" width="9.42578125" style="479" customWidth="1"/>
    <col min="7950" max="7950" width="8.7109375" style="479" customWidth="1"/>
    <col min="7951" max="7951" width="10.42578125" style="479" customWidth="1"/>
    <col min="7952" max="7952" width="10.28515625" style="479" customWidth="1"/>
    <col min="7953" max="8192" width="11.42578125" style="479"/>
    <col min="8193" max="8193" width="7" style="479" customWidth="1"/>
    <col min="8194" max="8194" width="10.7109375" style="479" customWidth="1"/>
    <col min="8195" max="8195" width="10.5703125" style="479" customWidth="1"/>
    <col min="8196" max="8196" width="10.7109375" style="479" customWidth="1"/>
    <col min="8197" max="8197" width="10.28515625" style="479" customWidth="1"/>
    <col min="8198" max="8198" width="10.7109375" style="479" customWidth="1"/>
    <col min="8199" max="8199" width="9.42578125" style="479" customWidth="1"/>
    <col min="8200" max="8200" width="10.5703125" style="479" customWidth="1"/>
    <col min="8201" max="8201" width="13.7109375" style="479" customWidth="1"/>
    <col min="8202" max="8203" width="10.42578125" style="479" customWidth="1"/>
    <col min="8204" max="8204" width="10.28515625" style="479" customWidth="1"/>
    <col min="8205" max="8205" width="9.42578125" style="479" customWidth="1"/>
    <col min="8206" max="8206" width="8.7109375" style="479" customWidth="1"/>
    <col min="8207" max="8207" width="10.42578125" style="479" customWidth="1"/>
    <col min="8208" max="8208" width="10.28515625" style="479" customWidth="1"/>
    <col min="8209" max="8448" width="11.42578125" style="479"/>
    <col min="8449" max="8449" width="7" style="479" customWidth="1"/>
    <col min="8450" max="8450" width="10.7109375" style="479" customWidth="1"/>
    <col min="8451" max="8451" width="10.5703125" style="479" customWidth="1"/>
    <col min="8452" max="8452" width="10.7109375" style="479" customWidth="1"/>
    <col min="8453" max="8453" width="10.28515625" style="479" customWidth="1"/>
    <col min="8454" max="8454" width="10.7109375" style="479" customWidth="1"/>
    <col min="8455" max="8455" width="9.42578125" style="479" customWidth="1"/>
    <col min="8456" max="8456" width="10.5703125" style="479" customWidth="1"/>
    <col min="8457" max="8457" width="13.7109375" style="479" customWidth="1"/>
    <col min="8458" max="8459" width="10.42578125" style="479" customWidth="1"/>
    <col min="8460" max="8460" width="10.28515625" style="479" customWidth="1"/>
    <col min="8461" max="8461" width="9.42578125" style="479" customWidth="1"/>
    <col min="8462" max="8462" width="8.7109375" style="479" customWidth="1"/>
    <col min="8463" max="8463" width="10.42578125" style="479" customWidth="1"/>
    <col min="8464" max="8464" width="10.28515625" style="479" customWidth="1"/>
    <col min="8465" max="8704" width="11.42578125" style="479"/>
    <col min="8705" max="8705" width="7" style="479" customWidth="1"/>
    <col min="8706" max="8706" width="10.7109375" style="479" customWidth="1"/>
    <col min="8707" max="8707" width="10.5703125" style="479" customWidth="1"/>
    <col min="8708" max="8708" width="10.7109375" style="479" customWidth="1"/>
    <col min="8709" max="8709" width="10.28515625" style="479" customWidth="1"/>
    <col min="8710" max="8710" width="10.7109375" style="479" customWidth="1"/>
    <col min="8711" max="8711" width="9.42578125" style="479" customWidth="1"/>
    <col min="8712" max="8712" width="10.5703125" style="479" customWidth="1"/>
    <col min="8713" max="8713" width="13.7109375" style="479" customWidth="1"/>
    <col min="8714" max="8715" width="10.42578125" style="479" customWidth="1"/>
    <col min="8716" max="8716" width="10.28515625" style="479" customWidth="1"/>
    <col min="8717" max="8717" width="9.42578125" style="479" customWidth="1"/>
    <col min="8718" max="8718" width="8.7109375" style="479" customWidth="1"/>
    <col min="8719" max="8719" width="10.42578125" style="479" customWidth="1"/>
    <col min="8720" max="8720" width="10.28515625" style="479" customWidth="1"/>
    <col min="8721" max="8960" width="11.42578125" style="479"/>
    <col min="8961" max="8961" width="7" style="479" customWidth="1"/>
    <col min="8962" max="8962" width="10.7109375" style="479" customWidth="1"/>
    <col min="8963" max="8963" width="10.5703125" style="479" customWidth="1"/>
    <col min="8964" max="8964" width="10.7109375" style="479" customWidth="1"/>
    <col min="8965" max="8965" width="10.28515625" style="479" customWidth="1"/>
    <col min="8966" max="8966" width="10.7109375" style="479" customWidth="1"/>
    <col min="8967" max="8967" width="9.42578125" style="479" customWidth="1"/>
    <col min="8968" max="8968" width="10.5703125" style="479" customWidth="1"/>
    <col min="8969" max="8969" width="13.7109375" style="479" customWidth="1"/>
    <col min="8970" max="8971" width="10.42578125" style="479" customWidth="1"/>
    <col min="8972" max="8972" width="10.28515625" style="479" customWidth="1"/>
    <col min="8973" max="8973" width="9.42578125" style="479" customWidth="1"/>
    <col min="8974" max="8974" width="8.7109375" style="479" customWidth="1"/>
    <col min="8975" max="8975" width="10.42578125" style="479" customWidth="1"/>
    <col min="8976" max="8976" width="10.28515625" style="479" customWidth="1"/>
    <col min="8977" max="9216" width="11.42578125" style="479"/>
    <col min="9217" max="9217" width="7" style="479" customWidth="1"/>
    <col min="9218" max="9218" width="10.7109375" style="479" customWidth="1"/>
    <col min="9219" max="9219" width="10.5703125" style="479" customWidth="1"/>
    <col min="9220" max="9220" width="10.7109375" style="479" customWidth="1"/>
    <col min="9221" max="9221" width="10.28515625" style="479" customWidth="1"/>
    <col min="9222" max="9222" width="10.7109375" style="479" customWidth="1"/>
    <col min="9223" max="9223" width="9.42578125" style="479" customWidth="1"/>
    <col min="9224" max="9224" width="10.5703125" style="479" customWidth="1"/>
    <col min="9225" max="9225" width="13.7109375" style="479" customWidth="1"/>
    <col min="9226" max="9227" width="10.42578125" style="479" customWidth="1"/>
    <col min="9228" max="9228" width="10.28515625" style="479" customWidth="1"/>
    <col min="9229" max="9229" width="9.42578125" style="479" customWidth="1"/>
    <col min="9230" max="9230" width="8.7109375" style="479" customWidth="1"/>
    <col min="9231" max="9231" width="10.42578125" style="479" customWidth="1"/>
    <col min="9232" max="9232" width="10.28515625" style="479" customWidth="1"/>
    <col min="9233" max="9472" width="11.42578125" style="479"/>
    <col min="9473" max="9473" width="7" style="479" customWidth="1"/>
    <col min="9474" max="9474" width="10.7109375" style="479" customWidth="1"/>
    <col min="9475" max="9475" width="10.5703125" style="479" customWidth="1"/>
    <col min="9476" max="9476" width="10.7109375" style="479" customWidth="1"/>
    <col min="9477" max="9477" width="10.28515625" style="479" customWidth="1"/>
    <col min="9478" max="9478" width="10.7109375" style="479" customWidth="1"/>
    <col min="9479" max="9479" width="9.42578125" style="479" customWidth="1"/>
    <col min="9480" max="9480" width="10.5703125" style="479" customWidth="1"/>
    <col min="9481" max="9481" width="13.7109375" style="479" customWidth="1"/>
    <col min="9482" max="9483" width="10.42578125" style="479" customWidth="1"/>
    <col min="9484" max="9484" width="10.28515625" style="479" customWidth="1"/>
    <col min="9485" max="9485" width="9.42578125" style="479" customWidth="1"/>
    <col min="9486" max="9486" width="8.7109375" style="479" customWidth="1"/>
    <col min="9487" max="9487" width="10.42578125" style="479" customWidth="1"/>
    <col min="9488" max="9488" width="10.28515625" style="479" customWidth="1"/>
    <col min="9489" max="9728" width="11.42578125" style="479"/>
    <col min="9729" max="9729" width="7" style="479" customWidth="1"/>
    <col min="9730" max="9730" width="10.7109375" style="479" customWidth="1"/>
    <col min="9731" max="9731" width="10.5703125" style="479" customWidth="1"/>
    <col min="9732" max="9732" width="10.7109375" style="479" customWidth="1"/>
    <col min="9733" max="9733" width="10.28515625" style="479" customWidth="1"/>
    <col min="9734" max="9734" width="10.7109375" style="479" customWidth="1"/>
    <col min="9735" max="9735" width="9.42578125" style="479" customWidth="1"/>
    <col min="9736" max="9736" width="10.5703125" style="479" customWidth="1"/>
    <col min="9737" max="9737" width="13.7109375" style="479" customWidth="1"/>
    <col min="9738" max="9739" width="10.42578125" style="479" customWidth="1"/>
    <col min="9740" max="9740" width="10.28515625" style="479" customWidth="1"/>
    <col min="9741" max="9741" width="9.42578125" style="479" customWidth="1"/>
    <col min="9742" max="9742" width="8.7109375" style="479" customWidth="1"/>
    <col min="9743" max="9743" width="10.42578125" style="479" customWidth="1"/>
    <col min="9744" max="9744" width="10.28515625" style="479" customWidth="1"/>
    <col min="9745" max="9984" width="11.42578125" style="479"/>
    <col min="9985" max="9985" width="7" style="479" customWidth="1"/>
    <col min="9986" max="9986" width="10.7109375" style="479" customWidth="1"/>
    <col min="9987" max="9987" width="10.5703125" style="479" customWidth="1"/>
    <col min="9988" max="9988" width="10.7109375" style="479" customWidth="1"/>
    <col min="9989" max="9989" width="10.28515625" style="479" customWidth="1"/>
    <col min="9990" max="9990" width="10.7109375" style="479" customWidth="1"/>
    <col min="9991" max="9991" width="9.42578125" style="479" customWidth="1"/>
    <col min="9992" max="9992" width="10.5703125" style="479" customWidth="1"/>
    <col min="9993" max="9993" width="13.7109375" style="479" customWidth="1"/>
    <col min="9994" max="9995" width="10.42578125" style="479" customWidth="1"/>
    <col min="9996" max="9996" width="10.28515625" style="479" customWidth="1"/>
    <col min="9997" max="9997" width="9.42578125" style="479" customWidth="1"/>
    <col min="9998" max="9998" width="8.7109375" style="479" customWidth="1"/>
    <col min="9999" max="9999" width="10.42578125" style="479" customWidth="1"/>
    <col min="10000" max="10000" width="10.28515625" style="479" customWidth="1"/>
    <col min="10001" max="10240" width="11.42578125" style="479"/>
    <col min="10241" max="10241" width="7" style="479" customWidth="1"/>
    <col min="10242" max="10242" width="10.7109375" style="479" customWidth="1"/>
    <col min="10243" max="10243" width="10.5703125" style="479" customWidth="1"/>
    <col min="10244" max="10244" width="10.7109375" style="479" customWidth="1"/>
    <col min="10245" max="10245" width="10.28515625" style="479" customWidth="1"/>
    <col min="10246" max="10246" width="10.7109375" style="479" customWidth="1"/>
    <col min="10247" max="10247" width="9.42578125" style="479" customWidth="1"/>
    <col min="10248" max="10248" width="10.5703125" style="479" customWidth="1"/>
    <col min="10249" max="10249" width="13.7109375" style="479" customWidth="1"/>
    <col min="10250" max="10251" width="10.42578125" style="479" customWidth="1"/>
    <col min="10252" max="10252" width="10.28515625" style="479" customWidth="1"/>
    <col min="10253" max="10253" width="9.42578125" style="479" customWidth="1"/>
    <col min="10254" max="10254" width="8.7109375" style="479" customWidth="1"/>
    <col min="10255" max="10255" width="10.42578125" style="479" customWidth="1"/>
    <col min="10256" max="10256" width="10.28515625" style="479" customWidth="1"/>
    <col min="10257" max="10496" width="11.42578125" style="479"/>
    <col min="10497" max="10497" width="7" style="479" customWidth="1"/>
    <col min="10498" max="10498" width="10.7109375" style="479" customWidth="1"/>
    <col min="10499" max="10499" width="10.5703125" style="479" customWidth="1"/>
    <col min="10500" max="10500" width="10.7109375" style="479" customWidth="1"/>
    <col min="10501" max="10501" width="10.28515625" style="479" customWidth="1"/>
    <col min="10502" max="10502" width="10.7109375" style="479" customWidth="1"/>
    <col min="10503" max="10503" width="9.42578125" style="479" customWidth="1"/>
    <col min="10504" max="10504" width="10.5703125" style="479" customWidth="1"/>
    <col min="10505" max="10505" width="13.7109375" style="479" customWidth="1"/>
    <col min="10506" max="10507" width="10.42578125" style="479" customWidth="1"/>
    <col min="10508" max="10508" width="10.28515625" style="479" customWidth="1"/>
    <col min="10509" max="10509" width="9.42578125" style="479" customWidth="1"/>
    <col min="10510" max="10510" width="8.7109375" style="479" customWidth="1"/>
    <col min="10511" max="10511" width="10.42578125" style="479" customWidth="1"/>
    <col min="10512" max="10512" width="10.28515625" style="479" customWidth="1"/>
    <col min="10513" max="10752" width="11.42578125" style="479"/>
    <col min="10753" max="10753" width="7" style="479" customWidth="1"/>
    <col min="10754" max="10754" width="10.7109375" style="479" customWidth="1"/>
    <col min="10755" max="10755" width="10.5703125" style="479" customWidth="1"/>
    <col min="10756" max="10756" width="10.7109375" style="479" customWidth="1"/>
    <col min="10757" max="10757" width="10.28515625" style="479" customWidth="1"/>
    <col min="10758" max="10758" width="10.7109375" style="479" customWidth="1"/>
    <col min="10759" max="10759" width="9.42578125" style="479" customWidth="1"/>
    <col min="10760" max="10760" width="10.5703125" style="479" customWidth="1"/>
    <col min="10761" max="10761" width="13.7109375" style="479" customWidth="1"/>
    <col min="10762" max="10763" width="10.42578125" style="479" customWidth="1"/>
    <col min="10764" max="10764" width="10.28515625" style="479" customWidth="1"/>
    <col min="10765" max="10765" width="9.42578125" style="479" customWidth="1"/>
    <col min="10766" max="10766" width="8.7109375" style="479" customWidth="1"/>
    <col min="10767" max="10767" width="10.42578125" style="479" customWidth="1"/>
    <col min="10768" max="10768" width="10.28515625" style="479" customWidth="1"/>
    <col min="10769" max="11008" width="11.42578125" style="479"/>
    <col min="11009" max="11009" width="7" style="479" customWidth="1"/>
    <col min="11010" max="11010" width="10.7109375" style="479" customWidth="1"/>
    <col min="11011" max="11011" width="10.5703125" style="479" customWidth="1"/>
    <col min="11012" max="11012" width="10.7109375" style="479" customWidth="1"/>
    <col min="11013" max="11013" width="10.28515625" style="479" customWidth="1"/>
    <col min="11014" max="11014" width="10.7109375" style="479" customWidth="1"/>
    <col min="11015" max="11015" width="9.42578125" style="479" customWidth="1"/>
    <col min="11016" max="11016" width="10.5703125" style="479" customWidth="1"/>
    <col min="11017" max="11017" width="13.7109375" style="479" customWidth="1"/>
    <col min="11018" max="11019" width="10.42578125" style="479" customWidth="1"/>
    <col min="11020" max="11020" width="10.28515625" style="479" customWidth="1"/>
    <col min="11021" max="11021" width="9.42578125" style="479" customWidth="1"/>
    <col min="11022" max="11022" width="8.7109375" style="479" customWidth="1"/>
    <col min="11023" max="11023" width="10.42578125" style="479" customWidth="1"/>
    <col min="11024" max="11024" width="10.28515625" style="479" customWidth="1"/>
    <col min="11025" max="11264" width="11.42578125" style="479"/>
    <col min="11265" max="11265" width="7" style="479" customWidth="1"/>
    <col min="11266" max="11266" width="10.7109375" style="479" customWidth="1"/>
    <col min="11267" max="11267" width="10.5703125" style="479" customWidth="1"/>
    <col min="11268" max="11268" width="10.7109375" style="479" customWidth="1"/>
    <col min="11269" max="11269" width="10.28515625" style="479" customWidth="1"/>
    <col min="11270" max="11270" width="10.7109375" style="479" customWidth="1"/>
    <col min="11271" max="11271" width="9.42578125" style="479" customWidth="1"/>
    <col min="11272" max="11272" width="10.5703125" style="479" customWidth="1"/>
    <col min="11273" max="11273" width="13.7109375" style="479" customWidth="1"/>
    <col min="11274" max="11275" width="10.42578125" style="479" customWidth="1"/>
    <col min="11276" max="11276" width="10.28515625" style="479" customWidth="1"/>
    <col min="11277" max="11277" width="9.42578125" style="479" customWidth="1"/>
    <col min="11278" max="11278" width="8.7109375" style="479" customWidth="1"/>
    <col min="11279" max="11279" width="10.42578125" style="479" customWidth="1"/>
    <col min="11280" max="11280" width="10.28515625" style="479" customWidth="1"/>
    <col min="11281" max="11520" width="11.42578125" style="479"/>
    <col min="11521" max="11521" width="7" style="479" customWidth="1"/>
    <col min="11522" max="11522" width="10.7109375" style="479" customWidth="1"/>
    <col min="11523" max="11523" width="10.5703125" style="479" customWidth="1"/>
    <col min="11524" max="11524" width="10.7109375" style="479" customWidth="1"/>
    <col min="11525" max="11525" width="10.28515625" style="479" customWidth="1"/>
    <col min="11526" max="11526" width="10.7109375" style="479" customWidth="1"/>
    <col min="11527" max="11527" width="9.42578125" style="479" customWidth="1"/>
    <col min="11528" max="11528" width="10.5703125" style="479" customWidth="1"/>
    <col min="11529" max="11529" width="13.7109375" style="479" customWidth="1"/>
    <col min="11530" max="11531" width="10.42578125" style="479" customWidth="1"/>
    <col min="11532" max="11532" width="10.28515625" style="479" customWidth="1"/>
    <col min="11533" max="11533" width="9.42578125" style="479" customWidth="1"/>
    <col min="11534" max="11534" width="8.7109375" style="479" customWidth="1"/>
    <col min="11535" max="11535" width="10.42578125" style="479" customWidth="1"/>
    <col min="11536" max="11536" width="10.28515625" style="479" customWidth="1"/>
    <col min="11537" max="11776" width="11.42578125" style="479"/>
    <col min="11777" max="11777" width="7" style="479" customWidth="1"/>
    <col min="11778" max="11778" width="10.7109375" style="479" customWidth="1"/>
    <col min="11779" max="11779" width="10.5703125" style="479" customWidth="1"/>
    <col min="11780" max="11780" width="10.7109375" style="479" customWidth="1"/>
    <col min="11781" max="11781" width="10.28515625" style="479" customWidth="1"/>
    <col min="11782" max="11782" width="10.7109375" style="479" customWidth="1"/>
    <col min="11783" max="11783" width="9.42578125" style="479" customWidth="1"/>
    <col min="11784" max="11784" width="10.5703125" style="479" customWidth="1"/>
    <col min="11785" max="11785" width="13.7109375" style="479" customWidth="1"/>
    <col min="11786" max="11787" width="10.42578125" style="479" customWidth="1"/>
    <col min="11788" max="11788" width="10.28515625" style="479" customWidth="1"/>
    <col min="11789" max="11789" width="9.42578125" style="479" customWidth="1"/>
    <col min="11790" max="11790" width="8.7109375" style="479" customWidth="1"/>
    <col min="11791" max="11791" width="10.42578125" style="479" customWidth="1"/>
    <col min="11792" max="11792" width="10.28515625" style="479" customWidth="1"/>
    <col min="11793" max="12032" width="11.42578125" style="479"/>
    <col min="12033" max="12033" width="7" style="479" customWidth="1"/>
    <col min="12034" max="12034" width="10.7109375" style="479" customWidth="1"/>
    <col min="12035" max="12035" width="10.5703125" style="479" customWidth="1"/>
    <col min="12036" max="12036" width="10.7109375" style="479" customWidth="1"/>
    <col min="12037" max="12037" width="10.28515625" style="479" customWidth="1"/>
    <col min="12038" max="12038" width="10.7109375" style="479" customWidth="1"/>
    <col min="12039" max="12039" width="9.42578125" style="479" customWidth="1"/>
    <col min="12040" max="12040" width="10.5703125" style="479" customWidth="1"/>
    <col min="12041" max="12041" width="13.7109375" style="479" customWidth="1"/>
    <col min="12042" max="12043" width="10.42578125" style="479" customWidth="1"/>
    <col min="12044" max="12044" width="10.28515625" style="479" customWidth="1"/>
    <col min="12045" max="12045" width="9.42578125" style="479" customWidth="1"/>
    <col min="12046" max="12046" width="8.7109375" style="479" customWidth="1"/>
    <col min="12047" max="12047" width="10.42578125" style="479" customWidth="1"/>
    <col min="12048" max="12048" width="10.28515625" style="479" customWidth="1"/>
    <col min="12049" max="12288" width="11.42578125" style="479"/>
    <col min="12289" max="12289" width="7" style="479" customWidth="1"/>
    <col min="12290" max="12290" width="10.7109375" style="479" customWidth="1"/>
    <col min="12291" max="12291" width="10.5703125" style="479" customWidth="1"/>
    <col min="12292" max="12292" width="10.7109375" style="479" customWidth="1"/>
    <col min="12293" max="12293" width="10.28515625" style="479" customWidth="1"/>
    <col min="12294" max="12294" width="10.7109375" style="479" customWidth="1"/>
    <col min="12295" max="12295" width="9.42578125" style="479" customWidth="1"/>
    <col min="12296" max="12296" width="10.5703125" style="479" customWidth="1"/>
    <col min="12297" max="12297" width="13.7109375" style="479" customWidth="1"/>
    <col min="12298" max="12299" width="10.42578125" style="479" customWidth="1"/>
    <col min="12300" max="12300" width="10.28515625" style="479" customWidth="1"/>
    <col min="12301" max="12301" width="9.42578125" style="479" customWidth="1"/>
    <col min="12302" max="12302" width="8.7109375" style="479" customWidth="1"/>
    <col min="12303" max="12303" width="10.42578125" style="479" customWidth="1"/>
    <col min="12304" max="12304" width="10.28515625" style="479" customWidth="1"/>
    <col min="12305" max="12544" width="11.42578125" style="479"/>
    <col min="12545" max="12545" width="7" style="479" customWidth="1"/>
    <col min="12546" max="12546" width="10.7109375" style="479" customWidth="1"/>
    <col min="12547" max="12547" width="10.5703125" style="479" customWidth="1"/>
    <col min="12548" max="12548" width="10.7109375" style="479" customWidth="1"/>
    <col min="12549" max="12549" width="10.28515625" style="479" customWidth="1"/>
    <col min="12550" max="12550" width="10.7109375" style="479" customWidth="1"/>
    <col min="12551" max="12551" width="9.42578125" style="479" customWidth="1"/>
    <col min="12552" max="12552" width="10.5703125" style="479" customWidth="1"/>
    <col min="12553" max="12553" width="13.7109375" style="479" customWidth="1"/>
    <col min="12554" max="12555" width="10.42578125" style="479" customWidth="1"/>
    <col min="12556" max="12556" width="10.28515625" style="479" customWidth="1"/>
    <col min="12557" max="12557" width="9.42578125" style="479" customWidth="1"/>
    <col min="12558" max="12558" width="8.7109375" style="479" customWidth="1"/>
    <col min="12559" max="12559" width="10.42578125" style="479" customWidth="1"/>
    <col min="12560" max="12560" width="10.28515625" style="479" customWidth="1"/>
    <col min="12561" max="12800" width="11.42578125" style="479"/>
    <col min="12801" max="12801" width="7" style="479" customWidth="1"/>
    <col min="12802" max="12802" width="10.7109375" style="479" customWidth="1"/>
    <col min="12803" max="12803" width="10.5703125" style="479" customWidth="1"/>
    <col min="12804" max="12804" width="10.7109375" style="479" customWidth="1"/>
    <col min="12805" max="12805" width="10.28515625" style="479" customWidth="1"/>
    <col min="12806" max="12806" width="10.7109375" style="479" customWidth="1"/>
    <col min="12807" max="12807" width="9.42578125" style="479" customWidth="1"/>
    <col min="12808" max="12808" width="10.5703125" style="479" customWidth="1"/>
    <col min="12809" max="12809" width="13.7109375" style="479" customWidth="1"/>
    <col min="12810" max="12811" width="10.42578125" style="479" customWidth="1"/>
    <col min="12812" max="12812" width="10.28515625" style="479" customWidth="1"/>
    <col min="12813" max="12813" width="9.42578125" style="479" customWidth="1"/>
    <col min="12814" max="12814" width="8.7109375" style="479" customWidth="1"/>
    <col min="12815" max="12815" width="10.42578125" style="479" customWidth="1"/>
    <col min="12816" max="12816" width="10.28515625" style="479" customWidth="1"/>
    <col min="12817" max="13056" width="11.42578125" style="479"/>
    <col min="13057" max="13057" width="7" style="479" customWidth="1"/>
    <col min="13058" max="13058" width="10.7109375" style="479" customWidth="1"/>
    <col min="13059" max="13059" width="10.5703125" style="479" customWidth="1"/>
    <col min="13060" max="13060" width="10.7109375" style="479" customWidth="1"/>
    <col min="13061" max="13061" width="10.28515625" style="479" customWidth="1"/>
    <col min="13062" max="13062" width="10.7109375" style="479" customWidth="1"/>
    <col min="13063" max="13063" width="9.42578125" style="479" customWidth="1"/>
    <col min="13064" max="13064" width="10.5703125" style="479" customWidth="1"/>
    <col min="13065" max="13065" width="13.7109375" style="479" customWidth="1"/>
    <col min="13066" max="13067" width="10.42578125" style="479" customWidth="1"/>
    <col min="13068" max="13068" width="10.28515625" style="479" customWidth="1"/>
    <col min="13069" max="13069" width="9.42578125" style="479" customWidth="1"/>
    <col min="13070" max="13070" width="8.7109375" style="479" customWidth="1"/>
    <col min="13071" max="13071" width="10.42578125" style="479" customWidth="1"/>
    <col min="13072" max="13072" width="10.28515625" style="479" customWidth="1"/>
    <col min="13073" max="13312" width="11.42578125" style="479"/>
    <col min="13313" max="13313" width="7" style="479" customWidth="1"/>
    <col min="13314" max="13314" width="10.7109375" style="479" customWidth="1"/>
    <col min="13315" max="13315" width="10.5703125" style="479" customWidth="1"/>
    <col min="13316" max="13316" width="10.7109375" style="479" customWidth="1"/>
    <col min="13317" max="13317" width="10.28515625" style="479" customWidth="1"/>
    <col min="13318" max="13318" width="10.7109375" style="479" customWidth="1"/>
    <col min="13319" max="13319" width="9.42578125" style="479" customWidth="1"/>
    <col min="13320" max="13320" width="10.5703125" style="479" customWidth="1"/>
    <col min="13321" max="13321" width="13.7109375" style="479" customWidth="1"/>
    <col min="13322" max="13323" width="10.42578125" style="479" customWidth="1"/>
    <col min="13324" max="13324" width="10.28515625" style="479" customWidth="1"/>
    <col min="13325" max="13325" width="9.42578125" style="479" customWidth="1"/>
    <col min="13326" max="13326" width="8.7109375" style="479" customWidth="1"/>
    <col min="13327" max="13327" width="10.42578125" style="479" customWidth="1"/>
    <col min="13328" max="13328" width="10.28515625" style="479" customWidth="1"/>
    <col min="13329" max="13568" width="11.42578125" style="479"/>
    <col min="13569" max="13569" width="7" style="479" customWidth="1"/>
    <col min="13570" max="13570" width="10.7109375" style="479" customWidth="1"/>
    <col min="13571" max="13571" width="10.5703125" style="479" customWidth="1"/>
    <col min="13572" max="13572" width="10.7109375" style="479" customWidth="1"/>
    <col min="13573" max="13573" width="10.28515625" style="479" customWidth="1"/>
    <col min="13574" max="13574" width="10.7109375" style="479" customWidth="1"/>
    <col min="13575" max="13575" width="9.42578125" style="479" customWidth="1"/>
    <col min="13576" max="13576" width="10.5703125" style="479" customWidth="1"/>
    <col min="13577" max="13577" width="13.7109375" style="479" customWidth="1"/>
    <col min="13578" max="13579" width="10.42578125" style="479" customWidth="1"/>
    <col min="13580" max="13580" width="10.28515625" style="479" customWidth="1"/>
    <col min="13581" max="13581" width="9.42578125" style="479" customWidth="1"/>
    <col min="13582" max="13582" width="8.7109375" style="479" customWidth="1"/>
    <col min="13583" max="13583" width="10.42578125" style="479" customWidth="1"/>
    <col min="13584" max="13584" width="10.28515625" style="479" customWidth="1"/>
    <col min="13585" max="13824" width="11.42578125" style="479"/>
    <col min="13825" max="13825" width="7" style="479" customWidth="1"/>
    <col min="13826" max="13826" width="10.7109375" style="479" customWidth="1"/>
    <col min="13827" max="13827" width="10.5703125" style="479" customWidth="1"/>
    <col min="13828" max="13828" width="10.7109375" style="479" customWidth="1"/>
    <col min="13829" max="13829" width="10.28515625" style="479" customWidth="1"/>
    <col min="13830" max="13830" width="10.7109375" style="479" customWidth="1"/>
    <col min="13831" max="13831" width="9.42578125" style="479" customWidth="1"/>
    <col min="13832" max="13832" width="10.5703125" style="479" customWidth="1"/>
    <col min="13833" max="13833" width="13.7109375" style="479" customWidth="1"/>
    <col min="13834" max="13835" width="10.42578125" style="479" customWidth="1"/>
    <col min="13836" max="13836" width="10.28515625" style="479" customWidth="1"/>
    <col min="13837" max="13837" width="9.42578125" style="479" customWidth="1"/>
    <col min="13838" max="13838" width="8.7109375" style="479" customWidth="1"/>
    <col min="13839" max="13839" width="10.42578125" style="479" customWidth="1"/>
    <col min="13840" max="13840" width="10.28515625" style="479" customWidth="1"/>
    <col min="13841" max="14080" width="11.42578125" style="479"/>
    <col min="14081" max="14081" width="7" style="479" customWidth="1"/>
    <col min="14082" max="14082" width="10.7109375" style="479" customWidth="1"/>
    <col min="14083" max="14083" width="10.5703125" style="479" customWidth="1"/>
    <col min="14084" max="14084" width="10.7109375" style="479" customWidth="1"/>
    <col min="14085" max="14085" width="10.28515625" style="479" customWidth="1"/>
    <col min="14086" max="14086" width="10.7109375" style="479" customWidth="1"/>
    <col min="14087" max="14087" width="9.42578125" style="479" customWidth="1"/>
    <col min="14088" max="14088" width="10.5703125" style="479" customWidth="1"/>
    <col min="14089" max="14089" width="13.7109375" style="479" customWidth="1"/>
    <col min="14090" max="14091" width="10.42578125" style="479" customWidth="1"/>
    <col min="14092" max="14092" width="10.28515625" style="479" customWidth="1"/>
    <col min="14093" max="14093" width="9.42578125" style="479" customWidth="1"/>
    <col min="14094" max="14094" width="8.7109375" style="479" customWidth="1"/>
    <col min="14095" max="14095" width="10.42578125" style="479" customWidth="1"/>
    <col min="14096" max="14096" width="10.28515625" style="479" customWidth="1"/>
    <col min="14097" max="14336" width="11.42578125" style="479"/>
    <col min="14337" max="14337" width="7" style="479" customWidth="1"/>
    <col min="14338" max="14338" width="10.7109375" style="479" customWidth="1"/>
    <col min="14339" max="14339" width="10.5703125" style="479" customWidth="1"/>
    <col min="14340" max="14340" width="10.7109375" style="479" customWidth="1"/>
    <col min="14341" max="14341" width="10.28515625" style="479" customWidth="1"/>
    <col min="14342" max="14342" width="10.7109375" style="479" customWidth="1"/>
    <col min="14343" max="14343" width="9.42578125" style="479" customWidth="1"/>
    <col min="14344" max="14344" width="10.5703125" style="479" customWidth="1"/>
    <col min="14345" max="14345" width="13.7109375" style="479" customWidth="1"/>
    <col min="14346" max="14347" width="10.42578125" style="479" customWidth="1"/>
    <col min="14348" max="14348" width="10.28515625" style="479" customWidth="1"/>
    <col min="14349" max="14349" width="9.42578125" style="479" customWidth="1"/>
    <col min="14350" max="14350" width="8.7109375" style="479" customWidth="1"/>
    <col min="14351" max="14351" width="10.42578125" style="479" customWidth="1"/>
    <col min="14352" max="14352" width="10.28515625" style="479" customWidth="1"/>
    <col min="14353" max="14592" width="11.42578125" style="479"/>
    <col min="14593" max="14593" width="7" style="479" customWidth="1"/>
    <col min="14594" max="14594" width="10.7109375" style="479" customWidth="1"/>
    <col min="14595" max="14595" width="10.5703125" style="479" customWidth="1"/>
    <col min="14596" max="14596" width="10.7109375" style="479" customWidth="1"/>
    <col min="14597" max="14597" width="10.28515625" style="479" customWidth="1"/>
    <col min="14598" max="14598" width="10.7109375" style="479" customWidth="1"/>
    <col min="14599" max="14599" width="9.42578125" style="479" customWidth="1"/>
    <col min="14600" max="14600" width="10.5703125" style="479" customWidth="1"/>
    <col min="14601" max="14601" width="13.7109375" style="479" customWidth="1"/>
    <col min="14602" max="14603" width="10.42578125" style="479" customWidth="1"/>
    <col min="14604" max="14604" width="10.28515625" style="479" customWidth="1"/>
    <col min="14605" max="14605" width="9.42578125" style="479" customWidth="1"/>
    <col min="14606" max="14606" width="8.7109375" style="479" customWidth="1"/>
    <col min="14607" max="14607" width="10.42578125" style="479" customWidth="1"/>
    <col min="14608" max="14608" width="10.28515625" style="479" customWidth="1"/>
    <col min="14609" max="14848" width="11.42578125" style="479"/>
    <col min="14849" max="14849" width="7" style="479" customWidth="1"/>
    <col min="14850" max="14850" width="10.7109375" style="479" customWidth="1"/>
    <col min="14851" max="14851" width="10.5703125" style="479" customWidth="1"/>
    <col min="14852" max="14852" width="10.7109375" style="479" customWidth="1"/>
    <col min="14853" max="14853" width="10.28515625" style="479" customWidth="1"/>
    <col min="14854" max="14854" width="10.7109375" style="479" customWidth="1"/>
    <col min="14855" max="14855" width="9.42578125" style="479" customWidth="1"/>
    <col min="14856" max="14856" width="10.5703125" style="479" customWidth="1"/>
    <col min="14857" max="14857" width="13.7109375" style="479" customWidth="1"/>
    <col min="14858" max="14859" width="10.42578125" style="479" customWidth="1"/>
    <col min="14860" max="14860" width="10.28515625" style="479" customWidth="1"/>
    <col min="14861" max="14861" width="9.42578125" style="479" customWidth="1"/>
    <col min="14862" max="14862" width="8.7109375" style="479" customWidth="1"/>
    <col min="14863" max="14863" width="10.42578125" style="479" customWidth="1"/>
    <col min="14864" max="14864" width="10.28515625" style="479" customWidth="1"/>
    <col min="14865" max="15104" width="11.42578125" style="479"/>
    <col min="15105" max="15105" width="7" style="479" customWidth="1"/>
    <col min="15106" max="15106" width="10.7109375" style="479" customWidth="1"/>
    <col min="15107" max="15107" width="10.5703125" style="479" customWidth="1"/>
    <col min="15108" max="15108" width="10.7109375" style="479" customWidth="1"/>
    <col min="15109" max="15109" width="10.28515625" style="479" customWidth="1"/>
    <col min="15110" max="15110" width="10.7109375" style="479" customWidth="1"/>
    <col min="15111" max="15111" width="9.42578125" style="479" customWidth="1"/>
    <col min="15112" max="15112" width="10.5703125" style="479" customWidth="1"/>
    <col min="15113" max="15113" width="13.7109375" style="479" customWidth="1"/>
    <col min="15114" max="15115" width="10.42578125" style="479" customWidth="1"/>
    <col min="15116" max="15116" width="10.28515625" style="479" customWidth="1"/>
    <col min="15117" max="15117" width="9.42578125" style="479" customWidth="1"/>
    <col min="15118" max="15118" width="8.7109375" style="479" customWidth="1"/>
    <col min="15119" max="15119" width="10.42578125" style="479" customWidth="1"/>
    <col min="15120" max="15120" width="10.28515625" style="479" customWidth="1"/>
    <col min="15121" max="15360" width="11.42578125" style="479"/>
    <col min="15361" max="15361" width="7" style="479" customWidth="1"/>
    <col min="15362" max="15362" width="10.7109375" style="479" customWidth="1"/>
    <col min="15363" max="15363" width="10.5703125" style="479" customWidth="1"/>
    <col min="15364" max="15364" width="10.7109375" style="479" customWidth="1"/>
    <col min="15365" max="15365" width="10.28515625" style="479" customWidth="1"/>
    <col min="15366" max="15366" width="10.7109375" style="479" customWidth="1"/>
    <col min="15367" max="15367" width="9.42578125" style="479" customWidth="1"/>
    <col min="15368" max="15368" width="10.5703125" style="479" customWidth="1"/>
    <col min="15369" max="15369" width="13.7109375" style="479" customWidth="1"/>
    <col min="15370" max="15371" width="10.42578125" style="479" customWidth="1"/>
    <col min="15372" max="15372" width="10.28515625" style="479" customWidth="1"/>
    <col min="15373" max="15373" width="9.42578125" style="479" customWidth="1"/>
    <col min="15374" max="15374" width="8.7109375" style="479" customWidth="1"/>
    <col min="15375" max="15375" width="10.42578125" style="479" customWidth="1"/>
    <col min="15376" max="15376" width="10.28515625" style="479" customWidth="1"/>
    <col min="15377" max="15616" width="11.42578125" style="479"/>
    <col min="15617" max="15617" width="7" style="479" customWidth="1"/>
    <col min="15618" max="15618" width="10.7109375" style="479" customWidth="1"/>
    <col min="15619" max="15619" width="10.5703125" style="479" customWidth="1"/>
    <col min="15620" max="15620" width="10.7109375" style="479" customWidth="1"/>
    <col min="15621" max="15621" width="10.28515625" style="479" customWidth="1"/>
    <col min="15622" max="15622" width="10.7109375" style="479" customWidth="1"/>
    <col min="15623" max="15623" width="9.42578125" style="479" customWidth="1"/>
    <col min="15624" max="15624" width="10.5703125" style="479" customWidth="1"/>
    <col min="15625" max="15625" width="13.7109375" style="479" customWidth="1"/>
    <col min="15626" max="15627" width="10.42578125" style="479" customWidth="1"/>
    <col min="15628" max="15628" width="10.28515625" style="479" customWidth="1"/>
    <col min="15629" max="15629" width="9.42578125" style="479" customWidth="1"/>
    <col min="15630" max="15630" width="8.7109375" style="479" customWidth="1"/>
    <col min="15631" max="15631" width="10.42578125" style="479" customWidth="1"/>
    <col min="15632" max="15632" width="10.28515625" style="479" customWidth="1"/>
    <col min="15633" max="15872" width="11.42578125" style="479"/>
    <col min="15873" max="15873" width="7" style="479" customWidth="1"/>
    <col min="15874" max="15874" width="10.7109375" style="479" customWidth="1"/>
    <col min="15875" max="15875" width="10.5703125" style="479" customWidth="1"/>
    <col min="15876" max="15876" width="10.7109375" style="479" customWidth="1"/>
    <col min="15877" max="15877" width="10.28515625" style="479" customWidth="1"/>
    <col min="15878" max="15878" width="10.7109375" style="479" customWidth="1"/>
    <col min="15879" max="15879" width="9.42578125" style="479" customWidth="1"/>
    <col min="15880" max="15880" width="10.5703125" style="479" customWidth="1"/>
    <col min="15881" max="15881" width="13.7109375" style="479" customWidth="1"/>
    <col min="15882" max="15883" width="10.42578125" style="479" customWidth="1"/>
    <col min="15884" max="15884" width="10.28515625" style="479" customWidth="1"/>
    <col min="15885" max="15885" width="9.42578125" style="479" customWidth="1"/>
    <col min="15886" max="15886" width="8.7109375" style="479" customWidth="1"/>
    <col min="15887" max="15887" width="10.42578125" style="479" customWidth="1"/>
    <col min="15888" max="15888" width="10.28515625" style="479" customWidth="1"/>
    <col min="15889" max="16128" width="11.42578125" style="479"/>
    <col min="16129" max="16129" width="7" style="479" customWidth="1"/>
    <col min="16130" max="16130" width="10.7109375" style="479" customWidth="1"/>
    <col min="16131" max="16131" width="10.5703125" style="479" customWidth="1"/>
    <col min="16132" max="16132" width="10.7109375" style="479" customWidth="1"/>
    <col min="16133" max="16133" width="10.28515625" style="479" customWidth="1"/>
    <col min="16134" max="16134" width="10.7109375" style="479" customWidth="1"/>
    <col min="16135" max="16135" width="9.42578125" style="479" customWidth="1"/>
    <col min="16136" max="16136" width="10.5703125" style="479" customWidth="1"/>
    <col min="16137" max="16137" width="13.7109375" style="479" customWidth="1"/>
    <col min="16138" max="16139" width="10.42578125" style="479" customWidth="1"/>
    <col min="16140" max="16140" width="10.28515625" style="479" customWidth="1"/>
    <col min="16141" max="16141" width="9.42578125" style="479" customWidth="1"/>
    <col min="16142" max="16142" width="8.7109375" style="479" customWidth="1"/>
    <col min="16143" max="16143" width="10.42578125" style="479" customWidth="1"/>
    <col min="16144" max="16144" width="10.28515625" style="479" customWidth="1"/>
    <col min="16145" max="16384" width="11.42578125" style="479"/>
  </cols>
  <sheetData>
    <row r="1" spans="1:21" ht="15" customHeight="1" x14ac:dyDescent="0.2">
      <c r="A1" s="631" t="s">
        <v>1017</v>
      </c>
      <c r="B1" s="631"/>
      <c r="C1" s="631"/>
      <c r="D1" s="631"/>
      <c r="E1" s="631"/>
      <c r="F1" s="631"/>
      <c r="G1" s="631"/>
      <c r="H1" s="631"/>
      <c r="I1" s="631"/>
      <c r="J1" s="631"/>
      <c r="K1" s="631"/>
      <c r="L1" s="631"/>
      <c r="M1" s="631"/>
      <c r="N1" s="631"/>
      <c r="O1" s="631"/>
      <c r="P1" s="631"/>
    </row>
    <row r="2" spans="1:21" ht="15" customHeight="1" x14ac:dyDescent="0.2">
      <c r="A2" s="631" t="s">
        <v>1719</v>
      </c>
      <c r="B2" s="631"/>
      <c r="C2" s="631"/>
      <c r="D2" s="631"/>
      <c r="E2" s="631"/>
      <c r="F2" s="631" t="s">
        <v>1019</v>
      </c>
      <c r="G2" s="631"/>
      <c r="H2" s="631"/>
      <c r="I2" s="631"/>
      <c r="J2" s="631"/>
      <c r="K2" s="631"/>
      <c r="L2" s="631"/>
      <c r="M2" s="631"/>
      <c r="N2" s="631"/>
      <c r="O2" s="631"/>
      <c r="P2" s="631"/>
    </row>
    <row r="3" spans="1:21" ht="15" customHeight="1" thickBot="1" x14ac:dyDescent="0.25">
      <c r="E3" s="480"/>
    </row>
    <row r="4" spans="1:21" ht="15" customHeight="1" x14ac:dyDescent="0.25">
      <c r="A4" s="632" t="s">
        <v>1020</v>
      </c>
      <c r="B4" s="633"/>
      <c r="C4" s="633"/>
      <c r="D4" s="633"/>
      <c r="E4" s="634"/>
      <c r="F4" s="480"/>
      <c r="K4" s="480"/>
      <c r="N4" s="480" t="s">
        <v>1021</v>
      </c>
      <c r="O4" s="481">
        <f>IF(HorasAmortizaciónEquipoCamión=0,0,ROUND(Valor_CamiónAcoplado*PorcentajeEquipoAmortizarCamión/HorasAmortizaciónEquipoCamión,3))</f>
        <v>0</v>
      </c>
    </row>
    <row r="5" spans="1:21" ht="15" customHeight="1" x14ac:dyDescent="0.2">
      <c r="A5" s="482"/>
      <c r="B5" s="483"/>
      <c r="C5" s="483"/>
      <c r="D5" s="483"/>
      <c r="E5" s="484"/>
      <c r="F5" s="480"/>
      <c r="K5" s="480"/>
      <c r="O5" s="485"/>
    </row>
    <row r="6" spans="1:21" ht="15" customHeight="1" x14ac:dyDescent="0.2">
      <c r="A6" s="482"/>
      <c r="B6" s="483"/>
      <c r="C6" s="483"/>
      <c r="D6" s="483"/>
      <c r="E6" s="484"/>
      <c r="F6" s="480"/>
      <c r="K6" s="480"/>
      <c r="O6" s="485"/>
      <c r="Q6" s="483"/>
      <c r="R6" s="483"/>
      <c r="S6" s="483"/>
      <c r="T6" s="483"/>
      <c r="U6" s="483"/>
    </row>
    <row r="7" spans="1:21" ht="15" customHeight="1" x14ac:dyDescent="0.2">
      <c r="A7" s="482" t="s">
        <v>1022</v>
      </c>
      <c r="B7" s="483"/>
      <c r="C7" s="483"/>
      <c r="D7" s="483"/>
      <c r="E7" s="486"/>
      <c r="F7" s="480"/>
      <c r="G7" s="487"/>
      <c r="H7" s="483"/>
      <c r="I7" s="635"/>
      <c r="J7" s="488"/>
      <c r="K7" s="489"/>
      <c r="N7" s="480" t="s">
        <v>1023</v>
      </c>
      <c r="O7" s="481">
        <f>ROUND(Valor_CamiónAcoplado*Interés_Anual/4000,3)</f>
        <v>0</v>
      </c>
      <c r="Q7" s="487"/>
      <c r="R7" s="490"/>
      <c r="S7" s="628"/>
      <c r="T7" s="491"/>
      <c r="U7" s="488"/>
    </row>
    <row r="8" spans="1:21" ht="15" customHeight="1" x14ac:dyDescent="0.2">
      <c r="A8" s="482" t="s">
        <v>1024</v>
      </c>
      <c r="B8" s="483"/>
      <c r="C8" s="483"/>
      <c r="D8" s="483"/>
      <c r="E8" s="492"/>
      <c r="F8" s="480"/>
      <c r="G8" s="629"/>
      <c r="H8" s="629"/>
      <c r="I8" s="635"/>
      <c r="K8" s="480"/>
      <c r="O8" s="485"/>
      <c r="Q8" s="629"/>
      <c r="R8" s="629"/>
      <c r="S8" s="628"/>
      <c r="T8" s="483"/>
      <c r="U8" s="483"/>
    </row>
    <row r="9" spans="1:21" ht="15" customHeight="1" x14ac:dyDescent="0.2">
      <c r="A9" s="482" t="s">
        <v>1025</v>
      </c>
      <c r="B9" s="483"/>
      <c r="C9" s="483"/>
      <c r="D9" s="483"/>
      <c r="E9" s="493"/>
      <c r="F9" s="480"/>
      <c r="K9" s="480"/>
      <c r="O9" s="485"/>
    </row>
    <row r="10" spans="1:21" ht="15" customHeight="1" x14ac:dyDescent="0.2">
      <c r="A10" s="482" t="s">
        <v>1026</v>
      </c>
      <c r="C10" s="483"/>
      <c r="D10" s="483"/>
      <c r="E10" s="493"/>
      <c r="F10" s="480"/>
      <c r="K10" s="480"/>
      <c r="N10" s="480" t="s">
        <v>1027</v>
      </c>
      <c r="O10" s="481">
        <f>ROUND(O4*Porcentaje_Reparaciones_Repuestos,3)</f>
        <v>0</v>
      </c>
      <c r="Q10" s="483"/>
      <c r="R10" s="483"/>
      <c r="S10" s="483"/>
      <c r="T10" s="483"/>
      <c r="U10" s="483"/>
    </row>
    <row r="11" spans="1:21" ht="15" customHeight="1" x14ac:dyDescent="0.2">
      <c r="A11" s="482" t="s">
        <v>1028</v>
      </c>
      <c r="C11" s="483"/>
      <c r="D11" s="483"/>
      <c r="E11" s="493"/>
      <c r="F11" s="480"/>
      <c r="K11" s="480"/>
      <c r="O11" s="485"/>
      <c r="Q11" s="483"/>
      <c r="R11" s="483"/>
      <c r="S11" s="483"/>
      <c r="T11" s="483"/>
      <c r="U11" s="483"/>
    </row>
    <row r="12" spans="1:21" ht="15" customHeight="1" x14ac:dyDescent="0.2">
      <c r="A12" s="482" t="s">
        <v>1029</v>
      </c>
      <c r="B12" s="483"/>
      <c r="C12" s="483"/>
      <c r="D12" s="483"/>
      <c r="E12" s="493"/>
      <c r="F12" s="480"/>
      <c r="K12" s="480"/>
      <c r="O12" s="485"/>
      <c r="Q12" s="483"/>
      <c r="R12" s="483"/>
      <c r="S12" s="483"/>
      <c r="T12" s="483"/>
      <c r="U12" s="483"/>
    </row>
    <row r="13" spans="1:21" ht="15" customHeight="1" x14ac:dyDescent="0.2">
      <c r="A13" s="494" t="s">
        <v>1030</v>
      </c>
      <c r="E13" s="492"/>
      <c r="F13" s="480"/>
      <c r="G13" s="483"/>
      <c r="H13" s="483"/>
      <c r="I13" s="483"/>
      <c r="J13" s="483"/>
      <c r="K13" s="495"/>
      <c r="N13" s="480" t="s">
        <v>1031</v>
      </c>
      <c r="O13" s="481">
        <f>ROUND(Tiempo_lavado_en_horas*Mano_Obra_Lavado*Cantidad_lavado_al_mes*12/2000,3)</f>
        <v>0</v>
      </c>
      <c r="Q13" s="483"/>
      <c r="R13" s="483"/>
      <c r="S13" s="483"/>
      <c r="T13" s="483"/>
      <c r="U13" s="483"/>
    </row>
    <row r="14" spans="1:21" ht="15" customHeight="1" x14ac:dyDescent="0.2">
      <c r="A14" s="494" t="s">
        <v>1032</v>
      </c>
      <c r="E14" s="496"/>
      <c r="F14" s="480"/>
      <c r="G14" s="483"/>
      <c r="H14" s="483"/>
      <c r="I14" s="483"/>
      <c r="J14" s="483"/>
      <c r="K14" s="495"/>
      <c r="O14" s="485"/>
      <c r="Q14" s="483"/>
      <c r="R14" s="483"/>
      <c r="S14" s="483"/>
      <c r="T14" s="483"/>
      <c r="U14" s="483"/>
    </row>
    <row r="15" spans="1:21" ht="15" customHeight="1" x14ac:dyDescent="0.2">
      <c r="A15" s="482" t="s">
        <v>1033</v>
      </c>
      <c r="B15" s="483"/>
      <c r="C15" s="483"/>
      <c r="D15" s="483"/>
      <c r="E15" s="530"/>
      <c r="F15" s="480"/>
      <c r="G15" s="487"/>
      <c r="H15" s="483"/>
      <c r="I15" s="628"/>
      <c r="J15" s="488"/>
      <c r="K15" s="497"/>
      <c r="O15" s="485"/>
      <c r="Q15" s="498"/>
      <c r="R15" s="499"/>
      <c r="S15" s="628"/>
      <c r="T15" s="491"/>
      <c r="U15" s="500"/>
    </row>
    <row r="16" spans="1:21" ht="15" customHeight="1" x14ac:dyDescent="0.2">
      <c r="A16" s="482" t="s">
        <v>1034</v>
      </c>
      <c r="B16" s="483"/>
      <c r="C16" s="483"/>
      <c r="D16" s="483"/>
      <c r="E16" s="501"/>
      <c r="F16" s="480"/>
      <c r="G16" s="629"/>
      <c r="H16" s="629"/>
      <c r="I16" s="628"/>
      <c r="J16" s="483"/>
      <c r="K16" s="495"/>
      <c r="N16" s="480" t="s">
        <v>1035</v>
      </c>
      <c r="O16" s="481">
        <f>ROUND(Valor_CamiónAcoplado*PorSegurosPatentesImpustoCamión/2000,3)</f>
        <v>0</v>
      </c>
      <c r="Q16" s="636"/>
      <c r="R16" s="636"/>
      <c r="S16" s="628"/>
      <c r="T16" s="483"/>
      <c r="U16" s="483"/>
    </row>
    <row r="17" spans="1:21" ht="15" customHeight="1" x14ac:dyDescent="0.2">
      <c r="A17" s="482" t="s">
        <v>1036</v>
      </c>
      <c r="B17" s="483"/>
      <c r="C17" s="483"/>
      <c r="D17" s="483"/>
      <c r="E17" s="531"/>
      <c r="F17" s="480"/>
      <c r="K17" s="480"/>
      <c r="O17" s="485"/>
    </row>
    <row r="18" spans="1:21" ht="15" customHeight="1" x14ac:dyDescent="0.2">
      <c r="A18" s="482" t="s">
        <v>1037</v>
      </c>
      <c r="B18" s="483"/>
      <c r="C18" s="483"/>
      <c r="D18" s="483"/>
      <c r="E18" s="532"/>
      <c r="F18" s="480"/>
      <c r="K18" s="480"/>
      <c r="O18" s="485"/>
    </row>
    <row r="19" spans="1:21" ht="15" customHeight="1" x14ac:dyDescent="0.2">
      <c r="A19" s="482" t="s">
        <v>1038</v>
      </c>
      <c r="B19" s="483"/>
      <c r="C19" s="483"/>
      <c r="D19" s="483"/>
      <c r="E19" s="502"/>
      <c r="F19" s="480"/>
      <c r="G19" s="487"/>
      <c r="H19" s="483"/>
      <c r="I19" s="483"/>
      <c r="J19" s="488"/>
      <c r="K19" s="497"/>
      <c r="N19" s="480" t="s">
        <v>1039</v>
      </c>
      <c r="O19" s="481">
        <f>IF(V_U_cámara_cubiertas_CamiónAcoplado=0,0,ROUND(Cantidad_camaras_cubiertas*Valor_cámara_cubiertas_CamiónAcoplado/V_U_cámara_cubiertas_CamiónAcoplado,3))</f>
        <v>0</v>
      </c>
      <c r="Q19" s="503"/>
      <c r="R19" s="504"/>
      <c r="S19" s="505"/>
      <c r="T19" s="506"/>
      <c r="U19" s="507"/>
    </row>
    <row r="20" spans="1:21" ht="15" customHeight="1" x14ac:dyDescent="0.2">
      <c r="A20" s="482" t="s">
        <v>1040</v>
      </c>
      <c r="B20" s="483"/>
      <c r="C20" s="483"/>
      <c r="D20" s="483"/>
      <c r="E20" s="493"/>
      <c r="F20" s="480"/>
      <c r="G20" s="629"/>
      <c r="H20" s="629"/>
      <c r="I20" s="483"/>
      <c r="J20" s="483"/>
      <c r="K20" s="495"/>
      <c r="O20" s="485"/>
    </row>
    <row r="21" spans="1:21" ht="15" customHeight="1" x14ac:dyDescent="0.2">
      <c r="A21" s="482" t="s">
        <v>1041</v>
      </c>
      <c r="B21" s="483"/>
      <c r="C21" s="483"/>
      <c r="D21" s="480" t="s">
        <v>1042</v>
      </c>
      <c r="E21" s="533"/>
      <c r="G21" s="630"/>
      <c r="H21" s="630"/>
      <c r="I21" s="630"/>
      <c r="K21" s="480"/>
      <c r="O21" s="485"/>
    </row>
    <row r="22" spans="1:21" ht="15" customHeight="1" x14ac:dyDescent="0.2">
      <c r="A22" s="482" t="s">
        <v>1043</v>
      </c>
      <c r="B22" s="483"/>
      <c r="C22" s="483"/>
      <c r="D22" s="480" t="s">
        <v>1044</v>
      </c>
      <c r="E22" s="508"/>
      <c r="G22" s="483"/>
      <c r="H22" s="483"/>
      <c r="I22" s="483"/>
      <c r="J22" s="483"/>
      <c r="K22" s="495"/>
      <c r="N22" s="480" t="s">
        <v>1045</v>
      </c>
      <c r="O22" s="481">
        <f>ROUND(Consumo_gasoil_CamiónAcoplado_porkm*Costo_gasoil*(1+Porcentaje_Lubricantes),3)</f>
        <v>0</v>
      </c>
    </row>
    <row r="23" spans="1:21" ht="15" customHeight="1" thickBot="1" x14ac:dyDescent="0.3">
      <c r="A23" s="509"/>
      <c r="B23" s="510"/>
      <c r="C23" s="510"/>
      <c r="D23" s="510"/>
      <c r="E23" s="511"/>
      <c r="G23" s="512"/>
      <c r="H23" s="513"/>
      <c r="I23" s="514"/>
      <c r="J23" s="515"/>
      <c r="K23" s="497"/>
    </row>
    <row r="24" spans="1:21" s="483" customFormat="1" ht="15" customHeight="1" x14ac:dyDescent="0.2"/>
    <row r="25" spans="1:21" ht="15" customHeight="1" x14ac:dyDescent="0.2">
      <c r="A25" s="623" t="s">
        <v>1046</v>
      </c>
      <c r="B25" s="623"/>
      <c r="C25" s="623"/>
      <c r="D25" s="623"/>
      <c r="E25" s="623"/>
      <c r="F25" s="623"/>
      <c r="G25" s="623"/>
      <c r="H25" s="624" t="s">
        <v>1047</v>
      </c>
      <c r="I25" s="624"/>
      <c r="J25" s="624"/>
      <c r="K25" s="624"/>
      <c r="L25" s="624"/>
      <c r="M25" s="624"/>
      <c r="N25" s="624"/>
      <c r="O25" s="624"/>
      <c r="P25" s="625" t="s">
        <v>1048</v>
      </c>
    </row>
    <row r="26" spans="1:21" ht="15" customHeight="1" x14ac:dyDescent="0.2">
      <c r="A26" s="516" t="s">
        <v>1049</v>
      </c>
      <c r="B26" s="516" t="s">
        <v>1050</v>
      </c>
      <c r="C26" s="516" t="s">
        <v>1051</v>
      </c>
      <c r="D26" s="516" t="s">
        <v>1052</v>
      </c>
      <c r="E26" s="516" t="s">
        <v>1053</v>
      </c>
      <c r="F26" s="516" t="s">
        <v>1054</v>
      </c>
      <c r="G26" s="516" t="s">
        <v>1055</v>
      </c>
      <c r="H26" s="626" t="s">
        <v>1016</v>
      </c>
      <c r="I26" s="626" t="s">
        <v>1056</v>
      </c>
      <c r="J26" s="516" t="s">
        <v>1057</v>
      </c>
      <c r="K26" s="516" t="s">
        <v>1058</v>
      </c>
      <c r="L26" s="516" t="s">
        <v>1059</v>
      </c>
      <c r="M26" s="516" t="s">
        <v>1060</v>
      </c>
      <c r="N26" s="516" t="s">
        <v>1061</v>
      </c>
      <c r="O26" s="547" t="s">
        <v>1062</v>
      </c>
      <c r="P26" s="625"/>
    </row>
    <row r="27" spans="1:21" ht="15" customHeight="1" x14ac:dyDescent="0.2">
      <c r="A27" s="516" t="s">
        <v>1063</v>
      </c>
      <c r="B27" s="516" t="s">
        <v>1064</v>
      </c>
      <c r="C27" s="516" t="s">
        <v>1065</v>
      </c>
      <c r="D27" s="516" t="s">
        <v>1066</v>
      </c>
      <c r="E27" s="516" t="s">
        <v>1067</v>
      </c>
      <c r="F27" s="516" t="s">
        <v>1068</v>
      </c>
      <c r="G27" s="516" t="s">
        <v>1069</v>
      </c>
      <c r="H27" s="626"/>
      <c r="I27" s="626"/>
      <c r="J27" s="516" t="s">
        <v>1070</v>
      </c>
      <c r="K27" s="516" t="s">
        <v>1071</v>
      </c>
      <c r="L27" s="516" t="s">
        <v>1072</v>
      </c>
      <c r="M27" s="516" t="s">
        <v>1073</v>
      </c>
      <c r="N27" s="516" t="s">
        <v>1074</v>
      </c>
      <c r="O27" s="547" t="s">
        <v>1075</v>
      </c>
      <c r="P27" s="625"/>
    </row>
    <row r="28" spans="1:21" ht="15" customHeight="1" x14ac:dyDescent="0.2">
      <c r="A28" s="622" t="s">
        <v>1076</v>
      </c>
      <c r="B28" s="622" t="s">
        <v>1077</v>
      </c>
      <c r="C28" s="622" t="s">
        <v>1078</v>
      </c>
      <c r="D28" s="622" t="s">
        <v>1079</v>
      </c>
      <c r="E28" s="622" t="s">
        <v>1080</v>
      </c>
      <c r="F28" s="622" t="s">
        <v>1081</v>
      </c>
      <c r="G28" s="622" t="s">
        <v>1082</v>
      </c>
      <c r="H28" s="622" t="s">
        <v>1083</v>
      </c>
      <c r="I28" s="622" t="s">
        <v>1084</v>
      </c>
      <c r="J28" s="622" t="s">
        <v>1085</v>
      </c>
      <c r="K28" s="622" t="s">
        <v>1086</v>
      </c>
      <c r="L28" s="622" t="s">
        <v>1087</v>
      </c>
      <c r="M28" s="622" t="s">
        <v>1088</v>
      </c>
      <c r="N28" s="622" t="s">
        <v>1089</v>
      </c>
      <c r="O28" s="622" t="s">
        <v>1090</v>
      </c>
      <c r="P28" s="627" t="s">
        <v>1091</v>
      </c>
    </row>
    <row r="29" spans="1:21" ht="15" customHeight="1" x14ac:dyDescent="0.2">
      <c r="A29" s="622"/>
      <c r="B29" s="622"/>
      <c r="C29" s="622"/>
      <c r="D29" s="622"/>
      <c r="E29" s="622"/>
      <c r="F29" s="622"/>
      <c r="G29" s="622"/>
      <c r="H29" s="622"/>
      <c r="I29" s="622"/>
      <c r="J29" s="622"/>
      <c r="K29" s="622"/>
      <c r="L29" s="622"/>
      <c r="M29" s="622"/>
      <c r="N29" s="622"/>
      <c r="O29" s="622"/>
      <c r="P29" s="627"/>
    </row>
    <row r="30" spans="1:21" ht="15" customHeight="1" x14ac:dyDescent="0.2">
      <c r="A30" s="536">
        <v>55</v>
      </c>
      <c r="B30" s="537"/>
      <c r="C30" s="538">
        <f>IF(B30=0,0,(2*A30*60)/B30)</f>
        <v>0</v>
      </c>
      <c r="D30" s="538"/>
      <c r="E30" s="538">
        <f t="shared" ref="E30:E64" si="0">+C30+D30</f>
        <v>0</v>
      </c>
      <c r="F30" s="539">
        <f>A30*$E$21</f>
        <v>0</v>
      </c>
      <c r="G30" s="540">
        <f t="shared" ref="G30:G64" si="1">+A30*2</f>
        <v>110</v>
      </c>
      <c r="H30" s="535">
        <f>'Transp. Camión con Acoplado'!A*(E30/60)</f>
        <v>0</v>
      </c>
      <c r="I30" s="535">
        <f>'Transp. Camión con Acoplado'!B*(E30/60)</f>
        <v>0</v>
      </c>
      <c r="J30" s="535">
        <f>'Transp. Camión con Acoplado'!C_*(C30/60)</f>
        <v>0</v>
      </c>
      <c r="K30" s="535">
        <f>'Transp. Camión con Acoplado'!D*(E30/60)</f>
        <v>0</v>
      </c>
      <c r="L30" s="535">
        <f>'Transp. Camión con Acoplado'!E*(E30/60)</f>
        <v>0</v>
      </c>
      <c r="M30" s="535">
        <f>'Transp. Camión con Acoplado'!F_*G30</f>
        <v>0</v>
      </c>
      <c r="N30" s="535">
        <f t="shared" ref="N30:N64" si="2">Mano_Obra_Lavado*(E30/60)</f>
        <v>0</v>
      </c>
      <c r="O30" s="535">
        <f>+G30*'Transp. Camión con Acoplado'!G</f>
        <v>0</v>
      </c>
      <c r="P30" s="529">
        <f>IF(F30=0,0,ROUND(SUM(H30:O30)/F30,3))</f>
        <v>0</v>
      </c>
      <c r="R30" s="517"/>
    </row>
    <row r="31" spans="1:21" ht="15" customHeight="1" x14ac:dyDescent="0.2">
      <c r="A31" s="536">
        <v>60</v>
      </c>
      <c r="B31" s="537"/>
      <c r="C31" s="538">
        <f t="shared" ref="C31:C64" si="3">IF(B31=0,0,(2*A31*60)/B31)</f>
        <v>0</v>
      </c>
      <c r="D31" s="538"/>
      <c r="E31" s="538">
        <f t="shared" si="0"/>
        <v>0</v>
      </c>
      <c r="F31" s="539">
        <f t="shared" ref="F31:F64" si="4">A31*$E$21</f>
        <v>0</v>
      </c>
      <c r="G31" s="540">
        <f t="shared" si="1"/>
        <v>120</v>
      </c>
      <c r="H31" s="535">
        <f>'Transp. Camión con Acoplado'!A*(E31/60)</f>
        <v>0</v>
      </c>
      <c r="I31" s="535">
        <f>'Transp. Camión con Acoplado'!B*(E31/60)</f>
        <v>0</v>
      </c>
      <c r="J31" s="535">
        <f>'Transp. Camión con Acoplado'!C_*(C31/60)</f>
        <v>0</v>
      </c>
      <c r="K31" s="535">
        <f>'Transp. Camión con Acoplado'!D*(E31/60)</f>
        <v>0</v>
      </c>
      <c r="L31" s="535">
        <f>'Transp. Camión con Acoplado'!E*(E31/60)</f>
        <v>0</v>
      </c>
      <c r="M31" s="535">
        <f>'Transp. Camión con Acoplado'!F_*G31</f>
        <v>0</v>
      </c>
      <c r="N31" s="535">
        <f t="shared" si="2"/>
        <v>0</v>
      </c>
      <c r="O31" s="535">
        <f>+G31*'Transp. Camión con Acoplado'!G</f>
        <v>0</v>
      </c>
      <c r="P31" s="529">
        <f t="shared" ref="P31:P64" si="5">IF(F31=0,0,ROUND(SUM(H31:O31)/F31,3))</f>
        <v>0</v>
      </c>
      <c r="R31" s="517"/>
    </row>
    <row r="32" spans="1:21" ht="15" customHeight="1" x14ac:dyDescent="0.2">
      <c r="A32" s="536">
        <v>65</v>
      </c>
      <c r="B32" s="537"/>
      <c r="C32" s="538">
        <f t="shared" si="3"/>
        <v>0</v>
      </c>
      <c r="D32" s="538"/>
      <c r="E32" s="538">
        <f t="shared" si="0"/>
        <v>0</v>
      </c>
      <c r="F32" s="539">
        <f t="shared" si="4"/>
        <v>0</v>
      </c>
      <c r="G32" s="540">
        <f t="shared" si="1"/>
        <v>130</v>
      </c>
      <c r="H32" s="535">
        <f>'Transp. Camión con Acoplado'!A*(E32/60)</f>
        <v>0</v>
      </c>
      <c r="I32" s="535">
        <f>'Transp. Camión con Acoplado'!B*(E32/60)</f>
        <v>0</v>
      </c>
      <c r="J32" s="535">
        <f>'Transp. Camión con Acoplado'!C_*(C32/60)</f>
        <v>0</v>
      </c>
      <c r="K32" s="535">
        <f>'Transp. Camión con Acoplado'!D*(E32/60)</f>
        <v>0</v>
      </c>
      <c r="L32" s="535">
        <f>'Transp. Camión con Acoplado'!E*(E32/60)</f>
        <v>0</v>
      </c>
      <c r="M32" s="535">
        <f>'Transp. Camión con Acoplado'!F_*G32</f>
        <v>0</v>
      </c>
      <c r="N32" s="535">
        <f t="shared" si="2"/>
        <v>0</v>
      </c>
      <c r="O32" s="535">
        <f>+G32*'Transp. Camión con Acoplado'!G</f>
        <v>0</v>
      </c>
      <c r="P32" s="529">
        <f t="shared" si="5"/>
        <v>0</v>
      </c>
      <c r="R32" s="517"/>
    </row>
    <row r="33" spans="1:18" ht="15" customHeight="1" x14ac:dyDescent="0.2">
      <c r="A33" s="536">
        <v>70</v>
      </c>
      <c r="B33" s="537"/>
      <c r="C33" s="538">
        <f t="shared" si="3"/>
        <v>0</v>
      </c>
      <c r="D33" s="538"/>
      <c r="E33" s="538">
        <f t="shared" si="0"/>
        <v>0</v>
      </c>
      <c r="F33" s="539">
        <f t="shared" si="4"/>
        <v>0</v>
      </c>
      <c r="G33" s="540">
        <f t="shared" si="1"/>
        <v>140</v>
      </c>
      <c r="H33" s="535">
        <f>'Transp. Camión con Acoplado'!A*(E33/60)</f>
        <v>0</v>
      </c>
      <c r="I33" s="535">
        <f>'Transp. Camión con Acoplado'!B*(E33/60)</f>
        <v>0</v>
      </c>
      <c r="J33" s="535">
        <f>'Transp. Camión con Acoplado'!C_*(C33/60)</f>
        <v>0</v>
      </c>
      <c r="K33" s="535">
        <f>'Transp. Camión con Acoplado'!D*(E33/60)</f>
        <v>0</v>
      </c>
      <c r="L33" s="535">
        <f>'Transp. Camión con Acoplado'!E*(E33/60)</f>
        <v>0</v>
      </c>
      <c r="M33" s="535">
        <f>'Transp. Camión con Acoplado'!F_*G33</f>
        <v>0</v>
      </c>
      <c r="N33" s="535">
        <f t="shared" si="2"/>
        <v>0</v>
      </c>
      <c r="O33" s="535">
        <f>+G33*'Transp. Camión con Acoplado'!G</f>
        <v>0</v>
      </c>
      <c r="P33" s="529">
        <f t="shared" si="5"/>
        <v>0</v>
      </c>
      <c r="R33" s="517"/>
    </row>
    <row r="34" spans="1:18" ht="15" customHeight="1" x14ac:dyDescent="0.2">
      <c r="A34" s="536">
        <v>75</v>
      </c>
      <c r="B34" s="537"/>
      <c r="C34" s="538">
        <f t="shared" si="3"/>
        <v>0</v>
      </c>
      <c r="D34" s="538"/>
      <c r="E34" s="538">
        <f t="shared" si="0"/>
        <v>0</v>
      </c>
      <c r="F34" s="539">
        <f t="shared" si="4"/>
        <v>0</v>
      </c>
      <c r="G34" s="540">
        <f t="shared" si="1"/>
        <v>150</v>
      </c>
      <c r="H34" s="535">
        <f>'Transp. Camión con Acoplado'!A*(E34/60)</f>
        <v>0</v>
      </c>
      <c r="I34" s="535">
        <f>'Transp. Camión con Acoplado'!B*(E34/60)</f>
        <v>0</v>
      </c>
      <c r="J34" s="535">
        <f>'Transp. Camión con Acoplado'!C_*(C34/60)</f>
        <v>0</v>
      </c>
      <c r="K34" s="535">
        <f>'Transp. Camión con Acoplado'!D*(E34/60)</f>
        <v>0</v>
      </c>
      <c r="L34" s="535">
        <f>'Transp. Camión con Acoplado'!E*(E34/60)</f>
        <v>0</v>
      </c>
      <c r="M34" s="535">
        <f>'Transp. Camión con Acoplado'!F_*G34</f>
        <v>0</v>
      </c>
      <c r="N34" s="535">
        <f t="shared" si="2"/>
        <v>0</v>
      </c>
      <c r="O34" s="535">
        <f>+G34*'Transp. Camión con Acoplado'!G</f>
        <v>0</v>
      </c>
      <c r="P34" s="529">
        <f t="shared" si="5"/>
        <v>0</v>
      </c>
      <c r="R34" s="517"/>
    </row>
    <row r="35" spans="1:18" ht="15" customHeight="1" x14ac:dyDescent="0.2">
      <c r="A35" s="536">
        <v>80</v>
      </c>
      <c r="B35" s="537"/>
      <c r="C35" s="538">
        <f t="shared" si="3"/>
        <v>0</v>
      </c>
      <c r="D35" s="538"/>
      <c r="E35" s="538">
        <f t="shared" si="0"/>
        <v>0</v>
      </c>
      <c r="F35" s="539">
        <f t="shared" si="4"/>
        <v>0</v>
      </c>
      <c r="G35" s="540">
        <f t="shared" si="1"/>
        <v>160</v>
      </c>
      <c r="H35" s="535">
        <f>'Transp. Camión con Acoplado'!A*(E35/60)</f>
        <v>0</v>
      </c>
      <c r="I35" s="535">
        <f>'Transp. Camión con Acoplado'!B*(E35/60)</f>
        <v>0</v>
      </c>
      <c r="J35" s="535">
        <f>'Transp. Camión con Acoplado'!C_*(C35/60)</f>
        <v>0</v>
      </c>
      <c r="K35" s="535">
        <f>'Transp. Camión con Acoplado'!D*(E35/60)</f>
        <v>0</v>
      </c>
      <c r="L35" s="535">
        <f>'Transp. Camión con Acoplado'!E*(E35/60)</f>
        <v>0</v>
      </c>
      <c r="M35" s="535">
        <f>'Transp. Camión con Acoplado'!F_*G35</f>
        <v>0</v>
      </c>
      <c r="N35" s="535">
        <f t="shared" si="2"/>
        <v>0</v>
      </c>
      <c r="O35" s="535">
        <f>+G35*'Transp. Camión con Acoplado'!G</f>
        <v>0</v>
      </c>
      <c r="P35" s="529">
        <f t="shared" si="5"/>
        <v>0</v>
      </c>
      <c r="R35" s="517"/>
    </row>
    <row r="36" spans="1:18" ht="15" customHeight="1" x14ac:dyDescent="0.2">
      <c r="A36" s="536">
        <v>85</v>
      </c>
      <c r="B36" s="537"/>
      <c r="C36" s="538">
        <f t="shared" si="3"/>
        <v>0</v>
      </c>
      <c r="D36" s="538"/>
      <c r="E36" s="538">
        <f t="shared" si="0"/>
        <v>0</v>
      </c>
      <c r="F36" s="539">
        <f t="shared" si="4"/>
        <v>0</v>
      </c>
      <c r="G36" s="540">
        <f t="shared" si="1"/>
        <v>170</v>
      </c>
      <c r="H36" s="535">
        <f>'Transp. Camión con Acoplado'!A*(E36/60)</f>
        <v>0</v>
      </c>
      <c r="I36" s="535">
        <f>'Transp. Camión con Acoplado'!B*(E36/60)</f>
        <v>0</v>
      </c>
      <c r="J36" s="535">
        <f>'Transp. Camión con Acoplado'!C_*(C36/60)</f>
        <v>0</v>
      </c>
      <c r="K36" s="535">
        <f>'Transp. Camión con Acoplado'!D*(E36/60)</f>
        <v>0</v>
      </c>
      <c r="L36" s="535">
        <f>'Transp. Camión con Acoplado'!E*(E36/60)</f>
        <v>0</v>
      </c>
      <c r="M36" s="535">
        <f>'Transp. Camión con Acoplado'!F_*G36</f>
        <v>0</v>
      </c>
      <c r="N36" s="535">
        <f t="shared" si="2"/>
        <v>0</v>
      </c>
      <c r="O36" s="535">
        <f>+G36*'Transp. Camión con Acoplado'!G</f>
        <v>0</v>
      </c>
      <c r="P36" s="529">
        <f t="shared" si="5"/>
        <v>0</v>
      </c>
      <c r="R36" s="517"/>
    </row>
    <row r="37" spans="1:18" ht="15" customHeight="1" x14ac:dyDescent="0.2">
      <c r="A37" s="536">
        <v>90</v>
      </c>
      <c r="B37" s="537"/>
      <c r="C37" s="538">
        <f t="shared" si="3"/>
        <v>0</v>
      </c>
      <c r="D37" s="538"/>
      <c r="E37" s="538">
        <f t="shared" si="0"/>
        <v>0</v>
      </c>
      <c r="F37" s="539">
        <f t="shared" si="4"/>
        <v>0</v>
      </c>
      <c r="G37" s="540">
        <f t="shared" si="1"/>
        <v>180</v>
      </c>
      <c r="H37" s="535">
        <f>'Transp. Camión con Acoplado'!A*(E37/60)</f>
        <v>0</v>
      </c>
      <c r="I37" s="535">
        <f>'Transp. Camión con Acoplado'!B*(E37/60)</f>
        <v>0</v>
      </c>
      <c r="J37" s="535">
        <f>'Transp. Camión con Acoplado'!C_*(C37/60)</f>
        <v>0</v>
      </c>
      <c r="K37" s="535">
        <f>'Transp. Camión con Acoplado'!D*(E37/60)</f>
        <v>0</v>
      </c>
      <c r="L37" s="535">
        <f>'Transp. Camión con Acoplado'!E*(E37/60)</f>
        <v>0</v>
      </c>
      <c r="M37" s="535">
        <f>'Transp. Camión con Acoplado'!F_*G37</f>
        <v>0</v>
      </c>
      <c r="N37" s="535">
        <f t="shared" si="2"/>
        <v>0</v>
      </c>
      <c r="O37" s="535">
        <f>+G37*'Transp. Camión con Acoplado'!G</f>
        <v>0</v>
      </c>
      <c r="P37" s="529">
        <f t="shared" si="5"/>
        <v>0</v>
      </c>
      <c r="R37" s="517"/>
    </row>
    <row r="38" spans="1:18" ht="15" customHeight="1" x14ac:dyDescent="0.2">
      <c r="A38" s="536">
        <v>95</v>
      </c>
      <c r="B38" s="537"/>
      <c r="C38" s="538">
        <f t="shared" si="3"/>
        <v>0</v>
      </c>
      <c r="D38" s="538"/>
      <c r="E38" s="538">
        <f t="shared" si="0"/>
        <v>0</v>
      </c>
      <c r="F38" s="539">
        <f t="shared" si="4"/>
        <v>0</v>
      </c>
      <c r="G38" s="540">
        <f t="shared" si="1"/>
        <v>190</v>
      </c>
      <c r="H38" s="535">
        <f>'Transp. Camión con Acoplado'!A*(E38/60)</f>
        <v>0</v>
      </c>
      <c r="I38" s="535">
        <f>'Transp. Camión con Acoplado'!B*(E38/60)</f>
        <v>0</v>
      </c>
      <c r="J38" s="535">
        <f>'Transp. Camión con Acoplado'!C_*(C38/60)</f>
        <v>0</v>
      </c>
      <c r="K38" s="535">
        <f>'Transp. Camión con Acoplado'!D*(E38/60)</f>
        <v>0</v>
      </c>
      <c r="L38" s="535">
        <f>'Transp. Camión con Acoplado'!E*(E38/60)</f>
        <v>0</v>
      </c>
      <c r="M38" s="535">
        <f>'Transp. Camión con Acoplado'!F_*G38</f>
        <v>0</v>
      </c>
      <c r="N38" s="535">
        <f t="shared" si="2"/>
        <v>0</v>
      </c>
      <c r="O38" s="535">
        <f>+G38*'Transp. Camión con Acoplado'!G</f>
        <v>0</v>
      </c>
      <c r="P38" s="529">
        <f t="shared" si="5"/>
        <v>0</v>
      </c>
      <c r="R38" s="517"/>
    </row>
    <row r="39" spans="1:18" ht="15" customHeight="1" x14ac:dyDescent="0.2">
      <c r="A39" s="536">
        <v>100</v>
      </c>
      <c r="B39" s="537"/>
      <c r="C39" s="538">
        <f t="shared" si="3"/>
        <v>0</v>
      </c>
      <c r="D39" s="538"/>
      <c r="E39" s="538">
        <f t="shared" si="0"/>
        <v>0</v>
      </c>
      <c r="F39" s="539">
        <f t="shared" si="4"/>
        <v>0</v>
      </c>
      <c r="G39" s="540">
        <f t="shared" si="1"/>
        <v>200</v>
      </c>
      <c r="H39" s="535">
        <f>'Transp. Camión con Acoplado'!A*(E39/60)</f>
        <v>0</v>
      </c>
      <c r="I39" s="535">
        <f>'Transp. Camión con Acoplado'!B*(E39/60)</f>
        <v>0</v>
      </c>
      <c r="J39" s="535">
        <f>'Transp. Camión con Acoplado'!C_*(C39/60)</f>
        <v>0</v>
      </c>
      <c r="K39" s="535">
        <f>'Transp. Camión con Acoplado'!D*(E39/60)</f>
        <v>0</v>
      </c>
      <c r="L39" s="535">
        <f>'Transp. Camión con Acoplado'!E*(E39/60)</f>
        <v>0</v>
      </c>
      <c r="M39" s="535">
        <f>'Transp. Camión con Acoplado'!F_*G39</f>
        <v>0</v>
      </c>
      <c r="N39" s="535">
        <f t="shared" si="2"/>
        <v>0</v>
      </c>
      <c r="O39" s="535">
        <f>+G39*'Transp. Camión con Acoplado'!G</f>
        <v>0</v>
      </c>
      <c r="P39" s="529">
        <f t="shared" si="5"/>
        <v>0</v>
      </c>
      <c r="R39" s="517"/>
    </row>
    <row r="40" spans="1:18" ht="15" customHeight="1" x14ac:dyDescent="0.2">
      <c r="A40" s="536">
        <v>105</v>
      </c>
      <c r="B40" s="537"/>
      <c r="C40" s="538">
        <f t="shared" si="3"/>
        <v>0</v>
      </c>
      <c r="D40" s="538"/>
      <c r="E40" s="538">
        <f t="shared" si="0"/>
        <v>0</v>
      </c>
      <c r="F40" s="539">
        <f t="shared" si="4"/>
        <v>0</v>
      </c>
      <c r="G40" s="540">
        <f t="shared" si="1"/>
        <v>210</v>
      </c>
      <c r="H40" s="535">
        <f>'Transp. Camión con Acoplado'!A*(E40/60)</f>
        <v>0</v>
      </c>
      <c r="I40" s="535">
        <f>'Transp. Camión con Acoplado'!B*(E40/60)</f>
        <v>0</v>
      </c>
      <c r="J40" s="535">
        <f>'Transp. Camión con Acoplado'!C_*(C40/60)</f>
        <v>0</v>
      </c>
      <c r="K40" s="535">
        <f>'Transp. Camión con Acoplado'!D*(E40/60)</f>
        <v>0</v>
      </c>
      <c r="L40" s="535">
        <f>'Transp. Camión con Acoplado'!E*(E40/60)</f>
        <v>0</v>
      </c>
      <c r="M40" s="535">
        <f>'Transp. Camión con Acoplado'!F_*G40</f>
        <v>0</v>
      </c>
      <c r="N40" s="535">
        <f t="shared" si="2"/>
        <v>0</v>
      </c>
      <c r="O40" s="535">
        <f>+G40*'Transp. Camión con Acoplado'!G</f>
        <v>0</v>
      </c>
      <c r="P40" s="529">
        <f t="shared" si="5"/>
        <v>0</v>
      </c>
      <c r="R40" s="517"/>
    </row>
    <row r="41" spans="1:18" ht="15" customHeight="1" x14ac:dyDescent="0.2">
      <c r="A41" s="536">
        <v>110</v>
      </c>
      <c r="B41" s="537"/>
      <c r="C41" s="538">
        <f t="shared" si="3"/>
        <v>0</v>
      </c>
      <c r="D41" s="538"/>
      <c r="E41" s="538">
        <f t="shared" si="0"/>
        <v>0</v>
      </c>
      <c r="F41" s="539">
        <f t="shared" si="4"/>
        <v>0</v>
      </c>
      <c r="G41" s="540">
        <f t="shared" si="1"/>
        <v>220</v>
      </c>
      <c r="H41" s="535">
        <f>'Transp. Camión con Acoplado'!A*(E41/60)</f>
        <v>0</v>
      </c>
      <c r="I41" s="535">
        <f>'Transp. Camión con Acoplado'!B*(E41/60)</f>
        <v>0</v>
      </c>
      <c r="J41" s="535">
        <f>'Transp. Camión con Acoplado'!C_*(C41/60)</f>
        <v>0</v>
      </c>
      <c r="K41" s="535">
        <f>'Transp. Camión con Acoplado'!D*(E41/60)</f>
        <v>0</v>
      </c>
      <c r="L41" s="535">
        <f>'Transp. Camión con Acoplado'!E*(E41/60)</f>
        <v>0</v>
      </c>
      <c r="M41" s="535">
        <f>'Transp. Camión con Acoplado'!F_*G41</f>
        <v>0</v>
      </c>
      <c r="N41" s="535">
        <f t="shared" si="2"/>
        <v>0</v>
      </c>
      <c r="O41" s="535">
        <f>+G41*'Transp. Camión con Acoplado'!G</f>
        <v>0</v>
      </c>
      <c r="P41" s="529">
        <f t="shared" si="5"/>
        <v>0</v>
      </c>
      <c r="R41" s="517"/>
    </row>
    <row r="42" spans="1:18" ht="15" customHeight="1" x14ac:dyDescent="0.2">
      <c r="A42" s="536">
        <v>120</v>
      </c>
      <c r="B42" s="537"/>
      <c r="C42" s="538">
        <f t="shared" si="3"/>
        <v>0</v>
      </c>
      <c r="D42" s="538"/>
      <c r="E42" s="538">
        <f t="shared" si="0"/>
        <v>0</v>
      </c>
      <c r="F42" s="539">
        <f t="shared" si="4"/>
        <v>0</v>
      </c>
      <c r="G42" s="540">
        <f t="shared" si="1"/>
        <v>240</v>
      </c>
      <c r="H42" s="535">
        <f>'Transp. Camión con Acoplado'!A*(E42/60)</f>
        <v>0</v>
      </c>
      <c r="I42" s="535">
        <f>'Transp. Camión con Acoplado'!B*(E42/60)</f>
        <v>0</v>
      </c>
      <c r="J42" s="535">
        <f>'Transp. Camión con Acoplado'!C_*(C42/60)</f>
        <v>0</v>
      </c>
      <c r="K42" s="535">
        <f>'Transp. Camión con Acoplado'!D*(E42/60)</f>
        <v>0</v>
      </c>
      <c r="L42" s="535">
        <f>'Transp. Camión con Acoplado'!E*(E42/60)</f>
        <v>0</v>
      </c>
      <c r="M42" s="535">
        <f>'Transp. Camión con Acoplado'!F_*G42</f>
        <v>0</v>
      </c>
      <c r="N42" s="535">
        <f t="shared" si="2"/>
        <v>0</v>
      </c>
      <c r="O42" s="535">
        <f>+G42*'Transp. Camión con Acoplado'!G</f>
        <v>0</v>
      </c>
      <c r="P42" s="529">
        <f t="shared" si="5"/>
        <v>0</v>
      </c>
      <c r="R42" s="517"/>
    </row>
    <row r="43" spans="1:18" ht="15" customHeight="1" x14ac:dyDescent="0.2">
      <c r="A43" s="536">
        <v>130</v>
      </c>
      <c r="B43" s="537"/>
      <c r="C43" s="538">
        <f t="shared" si="3"/>
        <v>0</v>
      </c>
      <c r="D43" s="538"/>
      <c r="E43" s="538">
        <f t="shared" si="0"/>
        <v>0</v>
      </c>
      <c r="F43" s="539">
        <f t="shared" si="4"/>
        <v>0</v>
      </c>
      <c r="G43" s="540">
        <f t="shared" si="1"/>
        <v>260</v>
      </c>
      <c r="H43" s="535">
        <f>'Transp. Camión con Acoplado'!A*(E43/60)</f>
        <v>0</v>
      </c>
      <c r="I43" s="535">
        <f>'Transp. Camión con Acoplado'!B*(E43/60)</f>
        <v>0</v>
      </c>
      <c r="J43" s="535">
        <f>'Transp. Camión con Acoplado'!C_*(C43/60)</f>
        <v>0</v>
      </c>
      <c r="K43" s="535">
        <f>'Transp. Camión con Acoplado'!D*(E43/60)</f>
        <v>0</v>
      </c>
      <c r="L43" s="535">
        <f>'Transp. Camión con Acoplado'!E*(E43/60)</f>
        <v>0</v>
      </c>
      <c r="M43" s="535">
        <f>'Transp. Camión con Acoplado'!F_*G43</f>
        <v>0</v>
      </c>
      <c r="N43" s="535">
        <f t="shared" si="2"/>
        <v>0</v>
      </c>
      <c r="O43" s="535">
        <f>+G43*'Transp. Camión con Acoplado'!G</f>
        <v>0</v>
      </c>
      <c r="P43" s="529">
        <f t="shared" si="5"/>
        <v>0</v>
      </c>
      <c r="R43" s="517"/>
    </row>
    <row r="44" spans="1:18" ht="15" customHeight="1" x14ac:dyDescent="0.2">
      <c r="A44" s="536">
        <v>140</v>
      </c>
      <c r="B44" s="537"/>
      <c r="C44" s="538">
        <f t="shared" si="3"/>
        <v>0</v>
      </c>
      <c r="D44" s="538"/>
      <c r="E44" s="538">
        <f t="shared" si="0"/>
        <v>0</v>
      </c>
      <c r="F44" s="539">
        <f t="shared" si="4"/>
        <v>0</v>
      </c>
      <c r="G44" s="540">
        <f t="shared" si="1"/>
        <v>280</v>
      </c>
      <c r="H44" s="535">
        <f>'Transp. Camión con Acoplado'!A*(E44/60)</f>
        <v>0</v>
      </c>
      <c r="I44" s="535">
        <f>'Transp. Camión con Acoplado'!B*(E44/60)</f>
        <v>0</v>
      </c>
      <c r="J44" s="535">
        <f>'Transp. Camión con Acoplado'!C_*(C44/60)</f>
        <v>0</v>
      </c>
      <c r="K44" s="535">
        <f>'Transp. Camión con Acoplado'!D*(E44/60)</f>
        <v>0</v>
      </c>
      <c r="L44" s="535">
        <f>'Transp. Camión con Acoplado'!E*(E44/60)</f>
        <v>0</v>
      </c>
      <c r="M44" s="535">
        <f>'Transp. Camión con Acoplado'!F_*G44</f>
        <v>0</v>
      </c>
      <c r="N44" s="535">
        <f t="shared" si="2"/>
        <v>0</v>
      </c>
      <c r="O44" s="535">
        <f>+G44*'Transp. Camión con Acoplado'!G</f>
        <v>0</v>
      </c>
      <c r="P44" s="529">
        <f t="shared" si="5"/>
        <v>0</v>
      </c>
      <c r="R44" s="517"/>
    </row>
    <row r="45" spans="1:18" ht="15" customHeight="1" x14ac:dyDescent="0.2">
      <c r="A45" s="536">
        <v>150</v>
      </c>
      <c r="B45" s="537"/>
      <c r="C45" s="538">
        <f t="shared" si="3"/>
        <v>0</v>
      </c>
      <c r="D45" s="538"/>
      <c r="E45" s="538">
        <f t="shared" si="0"/>
        <v>0</v>
      </c>
      <c r="F45" s="539">
        <f t="shared" si="4"/>
        <v>0</v>
      </c>
      <c r="G45" s="540">
        <f t="shared" si="1"/>
        <v>300</v>
      </c>
      <c r="H45" s="535">
        <f>'Transp. Camión con Acoplado'!A*(E45/60)</f>
        <v>0</v>
      </c>
      <c r="I45" s="535">
        <f>'Transp. Camión con Acoplado'!B*(E45/60)</f>
        <v>0</v>
      </c>
      <c r="J45" s="535">
        <f>'Transp. Camión con Acoplado'!C_*(C45/60)</f>
        <v>0</v>
      </c>
      <c r="K45" s="535">
        <f>'Transp. Camión con Acoplado'!D*(E45/60)</f>
        <v>0</v>
      </c>
      <c r="L45" s="535">
        <f>'Transp. Camión con Acoplado'!E*(E45/60)</f>
        <v>0</v>
      </c>
      <c r="M45" s="535">
        <f>'Transp. Camión con Acoplado'!F_*G45</f>
        <v>0</v>
      </c>
      <c r="N45" s="535">
        <f t="shared" si="2"/>
        <v>0</v>
      </c>
      <c r="O45" s="535">
        <f>+G45*'Transp. Camión con Acoplado'!G</f>
        <v>0</v>
      </c>
      <c r="P45" s="529">
        <f t="shared" si="5"/>
        <v>0</v>
      </c>
      <c r="R45" s="517"/>
    </row>
    <row r="46" spans="1:18" ht="15" customHeight="1" x14ac:dyDescent="0.2">
      <c r="A46" s="536">
        <v>160</v>
      </c>
      <c r="B46" s="537"/>
      <c r="C46" s="538">
        <f t="shared" si="3"/>
        <v>0</v>
      </c>
      <c r="D46" s="538"/>
      <c r="E46" s="538">
        <f t="shared" si="0"/>
        <v>0</v>
      </c>
      <c r="F46" s="539">
        <f t="shared" si="4"/>
        <v>0</v>
      </c>
      <c r="G46" s="540">
        <f t="shared" si="1"/>
        <v>320</v>
      </c>
      <c r="H46" s="535">
        <f>'Transp. Camión con Acoplado'!A*(E46/60)</f>
        <v>0</v>
      </c>
      <c r="I46" s="535">
        <f>'Transp. Camión con Acoplado'!B*(E46/60)</f>
        <v>0</v>
      </c>
      <c r="J46" s="535">
        <f>'Transp. Camión con Acoplado'!C_*(C46/60)</f>
        <v>0</v>
      </c>
      <c r="K46" s="535">
        <f>'Transp. Camión con Acoplado'!D*(E46/60)</f>
        <v>0</v>
      </c>
      <c r="L46" s="535">
        <f>'Transp. Camión con Acoplado'!E*(E46/60)</f>
        <v>0</v>
      </c>
      <c r="M46" s="535">
        <f>'Transp. Camión con Acoplado'!F_*G46</f>
        <v>0</v>
      </c>
      <c r="N46" s="535">
        <f t="shared" si="2"/>
        <v>0</v>
      </c>
      <c r="O46" s="535">
        <f>+G46*'Transp. Camión con Acoplado'!G</f>
        <v>0</v>
      </c>
      <c r="P46" s="529">
        <f t="shared" si="5"/>
        <v>0</v>
      </c>
      <c r="R46" s="517"/>
    </row>
    <row r="47" spans="1:18" ht="15" customHeight="1" x14ac:dyDescent="0.2">
      <c r="A47" s="536">
        <v>170</v>
      </c>
      <c r="B47" s="537"/>
      <c r="C47" s="538">
        <f t="shared" si="3"/>
        <v>0</v>
      </c>
      <c r="D47" s="538"/>
      <c r="E47" s="538">
        <f t="shared" si="0"/>
        <v>0</v>
      </c>
      <c r="F47" s="539">
        <f t="shared" si="4"/>
        <v>0</v>
      </c>
      <c r="G47" s="540">
        <f t="shared" si="1"/>
        <v>340</v>
      </c>
      <c r="H47" s="535">
        <f>'Transp. Camión con Acoplado'!A*(E47/60)</f>
        <v>0</v>
      </c>
      <c r="I47" s="535">
        <f>'Transp. Camión con Acoplado'!B*(E47/60)</f>
        <v>0</v>
      </c>
      <c r="J47" s="535">
        <f>'Transp. Camión con Acoplado'!C_*(C47/60)</f>
        <v>0</v>
      </c>
      <c r="K47" s="535">
        <f>'Transp. Camión con Acoplado'!D*(E47/60)</f>
        <v>0</v>
      </c>
      <c r="L47" s="535">
        <f>'Transp. Camión con Acoplado'!E*(E47/60)</f>
        <v>0</v>
      </c>
      <c r="M47" s="535">
        <f>'Transp. Camión con Acoplado'!F_*G47</f>
        <v>0</v>
      </c>
      <c r="N47" s="535">
        <f t="shared" si="2"/>
        <v>0</v>
      </c>
      <c r="O47" s="535">
        <f>+G47*'Transp. Camión con Acoplado'!G</f>
        <v>0</v>
      </c>
      <c r="P47" s="529">
        <f t="shared" si="5"/>
        <v>0</v>
      </c>
      <c r="R47" s="517"/>
    </row>
    <row r="48" spans="1:18" ht="15" customHeight="1" x14ac:dyDescent="0.2">
      <c r="A48" s="536">
        <v>180</v>
      </c>
      <c r="B48" s="537"/>
      <c r="C48" s="538">
        <f t="shared" si="3"/>
        <v>0</v>
      </c>
      <c r="D48" s="538"/>
      <c r="E48" s="538">
        <f t="shared" si="0"/>
        <v>0</v>
      </c>
      <c r="F48" s="539">
        <f t="shared" si="4"/>
        <v>0</v>
      </c>
      <c r="G48" s="540">
        <f t="shared" si="1"/>
        <v>360</v>
      </c>
      <c r="H48" s="535">
        <f>'Transp. Camión con Acoplado'!A*(E48/60)</f>
        <v>0</v>
      </c>
      <c r="I48" s="535">
        <f>'Transp. Camión con Acoplado'!B*(E48/60)</f>
        <v>0</v>
      </c>
      <c r="J48" s="535">
        <f>'Transp. Camión con Acoplado'!C_*(C48/60)</f>
        <v>0</v>
      </c>
      <c r="K48" s="535">
        <f>'Transp. Camión con Acoplado'!D*(E48/60)</f>
        <v>0</v>
      </c>
      <c r="L48" s="535">
        <f>'Transp. Camión con Acoplado'!E*(E48/60)</f>
        <v>0</v>
      </c>
      <c r="M48" s="535">
        <f>'Transp. Camión con Acoplado'!F_*G48</f>
        <v>0</v>
      </c>
      <c r="N48" s="535">
        <f t="shared" si="2"/>
        <v>0</v>
      </c>
      <c r="O48" s="535">
        <f>+G48*'Transp. Camión con Acoplado'!G</f>
        <v>0</v>
      </c>
      <c r="P48" s="529">
        <f t="shared" si="5"/>
        <v>0</v>
      </c>
      <c r="R48" s="517"/>
    </row>
    <row r="49" spans="1:18" ht="15" customHeight="1" x14ac:dyDescent="0.2">
      <c r="A49" s="536">
        <v>200</v>
      </c>
      <c r="B49" s="537"/>
      <c r="C49" s="538">
        <f t="shared" si="3"/>
        <v>0</v>
      </c>
      <c r="D49" s="538"/>
      <c r="E49" s="538">
        <f t="shared" si="0"/>
        <v>0</v>
      </c>
      <c r="F49" s="539">
        <f t="shared" si="4"/>
        <v>0</v>
      </c>
      <c r="G49" s="540">
        <f t="shared" si="1"/>
        <v>400</v>
      </c>
      <c r="H49" s="535">
        <f>'Transp. Camión con Acoplado'!A*(E49/60)</f>
        <v>0</v>
      </c>
      <c r="I49" s="535">
        <f>'Transp. Camión con Acoplado'!B*(E49/60)</f>
        <v>0</v>
      </c>
      <c r="J49" s="535">
        <f>'Transp. Camión con Acoplado'!C_*(C49/60)</f>
        <v>0</v>
      </c>
      <c r="K49" s="535">
        <f>'Transp. Camión con Acoplado'!D*(E49/60)</f>
        <v>0</v>
      </c>
      <c r="L49" s="535">
        <f>'Transp. Camión con Acoplado'!E*(E49/60)</f>
        <v>0</v>
      </c>
      <c r="M49" s="535">
        <f>'Transp. Camión con Acoplado'!F_*G49</f>
        <v>0</v>
      </c>
      <c r="N49" s="535">
        <f t="shared" si="2"/>
        <v>0</v>
      </c>
      <c r="O49" s="535">
        <f>+G49*'Transp. Camión con Acoplado'!G</f>
        <v>0</v>
      </c>
      <c r="P49" s="529">
        <f t="shared" si="5"/>
        <v>0</v>
      </c>
      <c r="R49" s="517"/>
    </row>
    <row r="50" spans="1:18" ht="15" customHeight="1" x14ac:dyDescent="0.2">
      <c r="A50" s="536">
        <v>225</v>
      </c>
      <c r="B50" s="537"/>
      <c r="C50" s="538">
        <f t="shared" si="3"/>
        <v>0</v>
      </c>
      <c r="D50" s="538"/>
      <c r="E50" s="538">
        <f t="shared" si="0"/>
        <v>0</v>
      </c>
      <c r="F50" s="539">
        <f t="shared" si="4"/>
        <v>0</v>
      </c>
      <c r="G50" s="540">
        <f t="shared" si="1"/>
        <v>450</v>
      </c>
      <c r="H50" s="535">
        <f>'Transp. Camión con Acoplado'!A*(E50/60)</f>
        <v>0</v>
      </c>
      <c r="I50" s="535">
        <f>'Transp. Camión con Acoplado'!B*(E50/60)</f>
        <v>0</v>
      </c>
      <c r="J50" s="535">
        <f>'Transp. Camión con Acoplado'!C_*(C50/60)</f>
        <v>0</v>
      </c>
      <c r="K50" s="535">
        <f>'Transp. Camión con Acoplado'!D*(E50/60)</f>
        <v>0</v>
      </c>
      <c r="L50" s="535">
        <f>'Transp. Camión con Acoplado'!E*(E50/60)</f>
        <v>0</v>
      </c>
      <c r="M50" s="535">
        <f>'Transp. Camión con Acoplado'!F_*G50</f>
        <v>0</v>
      </c>
      <c r="N50" s="535">
        <f t="shared" si="2"/>
        <v>0</v>
      </c>
      <c r="O50" s="535">
        <f>+G50*'Transp. Camión con Acoplado'!G</f>
        <v>0</v>
      </c>
      <c r="P50" s="529">
        <f t="shared" si="5"/>
        <v>0</v>
      </c>
      <c r="R50" s="517"/>
    </row>
    <row r="51" spans="1:18" ht="15" customHeight="1" x14ac:dyDescent="0.2">
      <c r="A51" s="536">
        <v>250</v>
      </c>
      <c r="B51" s="537"/>
      <c r="C51" s="538">
        <f t="shared" si="3"/>
        <v>0</v>
      </c>
      <c r="D51" s="538"/>
      <c r="E51" s="538">
        <f t="shared" si="0"/>
        <v>0</v>
      </c>
      <c r="F51" s="539">
        <f t="shared" si="4"/>
        <v>0</v>
      </c>
      <c r="G51" s="540">
        <f t="shared" si="1"/>
        <v>500</v>
      </c>
      <c r="H51" s="535">
        <f>'Transp. Camión con Acoplado'!A*(E51/60)</f>
        <v>0</v>
      </c>
      <c r="I51" s="535">
        <f>'Transp. Camión con Acoplado'!B*(E51/60)</f>
        <v>0</v>
      </c>
      <c r="J51" s="535">
        <f>'Transp. Camión con Acoplado'!C_*(C51/60)</f>
        <v>0</v>
      </c>
      <c r="K51" s="535">
        <f>'Transp. Camión con Acoplado'!D*(E51/60)</f>
        <v>0</v>
      </c>
      <c r="L51" s="535">
        <f>'Transp. Camión con Acoplado'!E*(E51/60)</f>
        <v>0</v>
      </c>
      <c r="M51" s="535">
        <f>'Transp. Camión con Acoplado'!F_*G51</f>
        <v>0</v>
      </c>
      <c r="N51" s="535">
        <f t="shared" si="2"/>
        <v>0</v>
      </c>
      <c r="O51" s="535">
        <f>+G51*'Transp. Camión con Acoplado'!G</f>
        <v>0</v>
      </c>
      <c r="P51" s="529">
        <f t="shared" si="5"/>
        <v>0</v>
      </c>
      <c r="R51" s="517"/>
    </row>
    <row r="52" spans="1:18" ht="15" customHeight="1" x14ac:dyDescent="0.2">
      <c r="A52" s="536">
        <v>275</v>
      </c>
      <c r="B52" s="537"/>
      <c r="C52" s="538">
        <f t="shared" si="3"/>
        <v>0</v>
      </c>
      <c r="D52" s="538"/>
      <c r="E52" s="538">
        <f t="shared" si="0"/>
        <v>0</v>
      </c>
      <c r="F52" s="539">
        <f t="shared" si="4"/>
        <v>0</v>
      </c>
      <c r="G52" s="540">
        <f t="shared" si="1"/>
        <v>550</v>
      </c>
      <c r="H52" s="535">
        <f>'Transp. Camión con Acoplado'!A*(E52/60)</f>
        <v>0</v>
      </c>
      <c r="I52" s="535">
        <f>'Transp. Camión con Acoplado'!B*(E52/60)</f>
        <v>0</v>
      </c>
      <c r="J52" s="535">
        <f>'Transp. Camión con Acoplado'!C_*(C52/60)</f>
        <v>0</v>
      </c>
      <c r="K52" s="535">
        <f>'Transp. Camión con Acoplado'!D*(E52/60)</f>
        <v>0</v>
      </c>
      <c r="L52" s="535">
        <f>'Transp. Camión con Acoplado'!E*(E52/60)</f>
        <v>0</v>
      </c>
      <c r="M52" s="535">
        <f>'Transp. Camión con Acoplado'!F_*G52</f>
        <v>0</v>
      </c>
      <c r="N52" s="535">
        <f t="shared" si="2"/>
        <v>0</v>
      </c>
      <c r="O52" s="535">
        <f>+G52*'Transp. Camión con Acoplado'!G</f>
        <v>0</v>
      </c>
      <c r="P52" s="529">
        <f t="shared" si="5"/>
        <v>0</v>
      </c>
      <c r="R52" s="517"/>
    </row>
    <row r="53" spans="1:18" ht="15" customHeight="1" x14ac:dyDescent="0.2">
      <c r="A53" s="536">
        <v>300</v>
      </c>
      <c r="B53" s="537"/>
      <c r="C53" s="538">
        <f t="shared" si="3"/>
        <v>0</v>
      </c>
      <c r="D53" s="538"/>
      <c r="E53" s="538">
        <f t="shared" si="0"/>
        <v>0</v>
      </c>
      <c r="F53" s="539">
        <f t="shared" si="4"/>
        <v>0</v>
      </c>
      <c r="G53" s="540">
        <f t="shared" si="1"/>
        <v>600</v>
      </c>
      <c r="H53" s="535">
        <f>'Transp. Camión con Acoplado'!A*(E53/60)</f>
        <v>0</v>
      </c>
      <c r="I53" s="535">
        <f>'Transp. Camión con Acoplado'!B*(E53/60)</f>
        <v>0</v>
      </c>
      <c r="J53" s="535">
        <f>'Transp. Camión con Acoplado'!C_*(C53/60)</f>
        <v>0</v>
      </c>
      <c r="K53" s="535">
        <f>'Transp. Camión con Acoplado'!D*(E53/60)</f>
        <v>0</v>
      </c>
      <c r="L53" s="535">
        <f>'Transp. Camión con Acoplado'!E*(E53/60)</f>
        <v>0</v>
      </c>
      <c r="M53" s="535">
        <f>'Transp. Camión con Acoplado'!F_*G53</f>
        <v>0</v>
      </c>
      <c r="N53" s="535">
        <f t="shared" si="2"/>
        <v>0</v>
      </c>
      <c r="O53" s="535">
        <f>+G53*'Transp. Camión con Acoplado'!G</f>
        <v>0</v>
      </c>
      <c r="P53" s="529">
        <f t="shared" si="5"/>
        <v>0</v>
      </c>
      <c r="R53" s="517"/>
    </row>
    <row r="54" spans="1:18" ht="15" customHeight="1" x14ac:dyDescent="0.2">
      <c r="A54" s="536">
        <v>325</v>
      </c>
      <c r="B54" s="537"/>
      <c r="C54" s="538">
        <f t="shared" si="3"/>
        <v>0</v>
      </c>
      <c r="D54" s="538"/>
      <c r="E54" s="538">
        <f t="shared" si="0"/>
        <v>0</v>
      </c>
      <c r="F54" s="539">
        <f t="shared" si="4"/>
        <v>0</v>
      </c>
      <c r="G54" s="540">
        <f t="shared" si="1"/>
        <v>650</v>
      </c>
      <c r="H54" s="535">
        <f>'Transp. Camión con Acoplado'!A*(E54/60)</f>
        <v>0</v>
      </c>
      <c r="I54" s="535">
        <f>'Transp. Camión con Acoplado'!B*(E54/60)</f>
        <v>0</v>
      </c>
      <c r="J54" s="535">
        <f>'Transp. Camión con Acoplado'!C_*(C54/60)</f>
        <v>0</v>
      </c>
      <c r="K54" s="535">
        <f>'Transp. Camión con Acoplado'!D*(E54/60)</f>
        <v>0</v>
      </c>
      <c r="L54" s="535">
        <f>'Transp. Camión con Acoplado'!E*(E54/60)</f>
        <v>0</v>
      </c>
      <c r="M54" s="535">
        <f>'Transp. Camión con Acoplado'!F_*G54</f>
        <v>0</v>
      </c>
      <c r="N54" s="535">
        <f t="shared" si="2"/>
        <v>0</v>
      </c>
      <c r="O54" s="535">
        <f>+G54*'Transp. Camión con Acoplado'!G</f>
        <v>0</v>
      </c>
      <c r="P54" s="529">
        <f t="shared" si="5"/>
        <v>0</v>
      </c>
      <c r="R54" s="517"/>
    </row>
    <row r="55" spans="1:18" ht="15" customHeight="1" x14ac:dyDescent="0.2">
      <c r="A55" s="536">
        <v>350</v>
      </c>
      <c r="B55" s="537"/>
      <c r="C55" s="538">
        <f t="shared" si="3"/>
        <v>0</v>
      </c>
      <c r="D55" s="538"/>
      <c r="E55" s="538">
        <f t="shared" si="0"/>
        <v>0</v>
      </c>
      <c r="F55" s="539">
        <f t="shared" si="4"/>
        <v>0</v>
      </c>
      <c r="G55" s="540">
        <f t="shared" si="1"/>
        <v>700</v>
      </c>
      <c r="H55" s="535">
        <f>'Transp. Camión con Acoplado'!A*(E55/60)</f>
        <v>0</v>
      </c>
      <c r="I55" s="535">
        <f>'Transp. Camión con Acoplado'!B*(E55/60)</f>
        <v>0</v>
      </c>
      <c r="J55" s="535">
        <f>'Transp. Camión con Acoplado'!C_*(C55/60)</f>
        <v>0</v>
      </c>
      <c r="K55" s="535">
        <f>'Transp. Camión con Acoplado'!D*(E55/60)</f>
        <v>0</v>
      </c>
      <c r="L55" s="535">
        <f>'Transp. Camión con Acoplado'!E*(E55/60)</f>
        <v>0</v>
      </c>
      <c r="M55" s="535">
        <f>'Transp. Camión con Acoplado'!F_*G55</f>
        <v>0</v>
      </c>
      <c r="N55" s="535">
        <f t="shared" si="2"/>
        <v>0</v>
      </c>
      <c r="O55" s="535">
        <f>+G55*'Transp. Camión con Acoplado'!G</f>
        <v>0</v>
      </c>
      <c r="P55" s="529">
        <f t="shared" si="5"/>
        <v>0</v>
      </c>
      <c r="R55" s="517"/>
    </row>
    <row r="56" spans="1:18" ht="15" customHeight="1" x14ac:dyDescent="0.2">
      <c r="A56" s="536">
        <v>375</v>
      </c>
      <c r="B56" s="537"/>
      <c r="C56" s="538">
        <f t="shared" si="3"/>
        <v>0</v>
      </c>
      <c r="D56" s="538"/>
      <c r="E56" s="538">
        <f t="shared" si="0"/>
        <v>0</v>
      </c>
      <c r="F56" s="539">
        <f t="shared" si="4"/>
        <v>0</v>
      </c>
      <c r="G56" s="540">
        <f t="shared" si="1"/>
        <v>750</v>
      </c>
      <c r="H56" s="535">
        <f>'Transp. Camión con Acoplado'!A*(E56/60)</f>
        <v>0</v>
      </c>
      <c r="I56" s="535">
        <f>'Transp. Camión con Acoplado'!B*(E56/60)</f>
        <v>0</v>
      </c>
      <c r="J56" s="535">
        <f>'Transp. Camión con Acoplado'!C_*(C56/60)</f>
        <v>0</v>
      </c>
      <c r="K56" s="535">
        <f>'Transp. Camión con Acoplado'!D*(E56/60)</f>
        <v>0</v>
      </c>
      <c r="L56" s="535">
        <f>'Transp. Camión con Acoplado'!E*(E56/60)</f>
        <v>0</v>
      </c>
      <c r="M56" s="535">
        <f>'Transp. Camión con Acoplado'!F_*G56</f>
        <v>0</v>
      </c>
      <c r="N56" s="535">
        <f t="shared" si="2"/>
        <v>0</v>
      </c>
      <c r="O56" s="535">
        <f>+G56*'Transp. Camión con Acoplado'!G</f>
        <v>0</v>
      </c>
      <c r="P56" s="529">
        <f t="shared" si="5"/>
        <v>0</v>
      </c>
      <c r="R56" s="517"/>
    </row>
    <row r="57" spans="1:18" ht="15" customHeight="1" x14ac:dyDescent="0.2">
      <c r="A57" s="536">
        <v>400</v>
      </c>
      <c r="B57" s="537"/>
      <c r="C57" s="538">
        <f t="shared" si="3"/>
        <v>0</v>
      </c>
      <c r="D57" s="538"/>
      <c r="E57" s="538">
        <f t="shared" si="0"/>
        <v>0</v>
      </c>
      <c r="F57" s="539">
        <f t="shared" si="4"/>
        <v>0</v>
      </c>
      <c r="G57" s="540">
        <f t="shared" si="1"/>
        <v>800</v>
      </c>
      <c r="H57" s="535">
        <f>'Transp. Camión con Acoplado'!A*(E57/60)</f>
        <v>0</v>
      </c>
      <c r="I57" s="535">
        <f>'Transp. Camión con Acoplado'!B*(E57/60)</f>
        <v>0</v>
      </c>
      <c r="J57" s="535">
        <f>'Transp. Camión con Acoplado'!C_*(C57/60)</f>
        <v>0</v>
      </c>
      <c r="K57" s="535">
        <f>'Transp. Camión con Acoplado'!D*(E57/60)</f>
        <v>0</v>
      </c>
      <c r="L57" s="535">
        <f>'Transp. Camión con Acoplado'!E*(E57/60)</f>
        <v>0</v>
      </c>
      <c r="M57" s="535">
        <f>'Transp. Camión con Acoplado'!F_*G57</f>
        <v>0</v>
      </c>
      <c r="N57" s="535">
        <f t="shared" si="2"/>
        <v>0</v>
      </c>
      <c r="O57" s="535">
        <f>+G57*'Transp. Camión con Acoplado'!G</f>
        <v>0</v>
      </c>
      <c r="P57" s="529">
        <f t="shared" si="5"/>
        <v>0</v>
      </c>
      <c r="R57" s="517"/>
    </row>
    <row r="58" spans="1:18" ht="15" customHeight="1" x14ac:dyDescent="0.2">
      <c r="A58" s="536">
        <v>425</v>
      </c>
      <c r="B58" s="537"/>
      <c r="C58" s="538">
        <f t="shared" si="3"/>
        <v>0</v>
      </c>
      <c r="D58" s="538"/>
      <c r="E58" s="538">
        <f t="shared" si="0"/>
        <v>0</v>
      </c>
      <c r="F58" s="539">
        <f t="shared" si="4"/>
        <v>0</v>
      </c>
      <c r="G58" s="540">
        <f t="shared" si="1"/>
        <v>850</v>
      </c>
      <c r="H58" s="535">
        <f>'Transp. Camión con Acoplado'!A*(E58/60)</f>
        <v>0</v>
      </c>
      <c r="I58" s="535">
        <f>'Transp. Camión con Acoplado'!B*(E58/60)</f>
        <v>0</v>
      </c>
      <c r="J58" s="535">
        <f>'Transp. Camión con Acoplado'!C_*(C58/60)</f>
        <v>0</v>
      </c>
      <c r="K58" s="535">
        <f>'Transp. Camión con Acoplado'!D*(E58/60)</f>
        <v>0</v>
      </c>
      <c r="L58" s="535">
        <f>'Transp. Camión con Acoplado'!E*(E58/60)</f>
        <v>0</v>
      </c>
      <c r="M58" s="535">
        <f>'Transp. Camión con Acoplado'!F_*G58</f>
        <v>0</v>
      </c>
      <c r="N58" s="535">
        <f t="shared" si="2"/>
        <v>0</v>
      </c>
      <c r="O58" s="535">
        <f>+G58*'Transp. Camión con Acoplado'!G</f>
        <v>0</v>
      </c>
      <c r="P58" s="529">
        <f t="shared" si="5"/>
        <v>0</v>
      </c>
      <c r="R58" s="517"/>
    </row>
    <row r="59" spans="1:18" ht="15" customHeight="1" x14ac:dyDescent="0.2">
      <c r="A59" s="536">
        <v>450</v>
      </c>
      <c r="B59" s="537"/>
      <c r="C59" s="538">
        <f t="shared" si="3"/>
        <v>0</v>
      </c>
      <c r="D59" s="538"/>
      <c r="E59" s="538">
        <f t="shared" si="0"/>
        <v>0</v>
      </c>
      <c r="F59" s="539">
        <f t="shared" si="4"/>
        <v>0</v>
      </c>
      <c r="G59" s="540">
        <f t="shared" si="1"/>
        <v>900</v>
      </c>
      <c r="H59" s="535">
        <f>'Transp. Camión con Acoplado'!A*(E59/60)</f>
        <v>0</v>
      </c>
      <c r="I59" s="535">
        <f>'Transp. Camión con Acoplado'!B*(E59/60)</f>
        <v>0</v>
      </c>
      <c r="J59" s="535">
        <f>'Transp. Camión con Acoplado'!C_*(C59/60)</f>
        <v>0</v>
      </c>
      <c r="K59" s="535">
        <f>'Transp. Camión con Acoplado'!D*(E59/60)</f>
        <v>0</v>
      </c>
      <c r="L59" s="535">
        <f>'Transp. Camión con Acoplado'!E*(E59/60)</f>
        <v>0</v>
      </c>
      <c r="M59" s="535">
        <f>'Transp. Camión con Acoplado'!F_*G59</f>
        <v>0</v>
      </c>
      <c r="N59" s="535">
        <f t="shared" si="2"/>
        <v>0</v>
      </c>
      <c r="O59" s="535">
        <f>+G59*'Transp. Camión con Acoplado'!G</f>
        <v>0</v>
      </c>
      <c r="P59" s="529">
        <f t="shared" si="5"/>
        <v>0</v>
      </c>
      <c r="R59" s="517"/>
    </row>
    <row r="60" spans="1:18" ht="15" customHeight="1" x14ac:dyDescent="0.2">
      <c r="A60" s="536">
        <v>475</v>
      </c>
      <c r="B60" s="537"/>
      <c r="C60" s="538">
        <f t="shared" si="3"/>
        <v>0</v>
      </c>
      <c r="D60" s="538"/>
      <c r="E60" s="538">
        <f t="shared" si="0"/>
        <v>0</v>
      </c>
      <c r="F60" s="539">
        <f t="shared" si="4"/>
        <v>0</v>
      </c>
      <c r="G60" s="540">
        <f t="shared" si="1"/>
        <v>950</v>
      </c>
      <c r="H60" s="535">
        <f>'Transp. Camión con Acoplado'!A*(E60/60)</f>
        <v>0</v>
      </c>
      <c r="I60" s="535">
        <f>'Transp. Camión con Acoplado'!B*(E60/60)</f>
        <v>0</v>
      </c>
      <c r="J60" s="535">
        <f>'Transp. Camión con Acoplado'!C_*(C60/60)</f>
        <v>0</v>
      </c>
      <c r="K60" s="535">
        <f>'Transp. Camión con Acoplado'!D*(E60/60)</f>
        <v>0</v>
      </c>
      <c r="L60" s="535">
        <f>'Transp. Camión con Acoplado'!E*(E60/60)</f>
        <v>0</v>
      </c>
      <c r="M60" s="535">
        <f>'Transp. Camión con Acoplado'!F_*G60</f>
        <v>0</v>
      </c>
      <c r="N60" s="535">
        <f t="shared" si="2"/>
        <v>0</v>
      </c>
      <c r="O60" s="535">
        <f>+G60*'Transp. Camión con Acoplado'!G</f>
        <v>0</v>
      </c>
      <c r="P60" s="529">
        <f t="shared" si="5"/>
        <v>0</v>
      </c>
      <c r="R60" s="517"/>
    </row>
    <row r="61" spans="1:18" ht="15" customHeight="1" x14ac:dyDescent="0.2">
      <c r="A61" s="536">
        <v>500</v>
      </c>
      <c r="B61" s="537"/>
      <c r="C61" s="538">
        <f t="shared" si="3"/>
        <v>0</v>
      </c>
      <c r="D61" s="538"/>
      <c r="E61" s="538">
        <f t="shared" si="0"/>
        <v>0</v>
      </c>
      <c r="F61" s="539">
        <f t="shared" si="4"/>
        <v>0</v>
      </c>
      <c r="G61" s="540">
        <f t="shared" si="1"/>
        <v>1000</v>
      </c>
      <c r="H61" s="535">
        <f>'Transp. Camión con Acoplado'!A*(E61/60)</f>
        <v>0</v>
      </c>
      <c r="I61" s="535">
        <f>'Transp. Camión con Acoplado'!B*(E61/60)</f>
        <v>0</v>
      </c>
      <c r="J61" s="535">
        <f>'Transp. Camión con Acoplado'!C_*(C61/60)</f>
        <v>0</v>
      </c>
      <c r="K61" s="535">
        <f>'Transp. Camión con Acoplado'!D*(E61/60)</f>
        <v>0</v>
      </c>
      <c r="L61" s="535">
        <f>'Transp. Camión con Acoplado'!E*(E61/60)</f>
        <v>0</v>
      </c>
      <c r="M61" s="535">
        <f>'Transp. Camión con Acoplado'!F_*G61</f>
        <v>0</v>
      </c>
      <c r="N61" s="535">
        <f t="shared" si="2"/>
        <v>0</v>
      </c>
      <c r="O61" s="535">
        <f>+G61*'Transp. Camión con Acoplado'!G</f>
        <v>0</v>
      </c>
      <c r="P61" s="529">
        <f t="shared" si="5"/>
        <v>0</v>
      </c>
      <c r="R61" s="517"/>
    </row>
    <row r="62" spans="1:18" ht="15" customHeight="1" x14ac:dyDescent="0.2">
      <c r="A62" s="536">
        <v>600</v>
      </c>
      <c r="B62" s="537"/>
      <c r="C62" s="538">
        <f t="shared" si="3"/>
        <v>0</v>
      </c>
      <c r="D62" s="538"/>
      <c r="E62" s="538">
        <f t="shared" si="0"/>
        <v>0</v>
      </c>
      <c r="F62" s="539">
        <f t="shared" si="4"/>
        <v>0</v>
      </c>
      <c r="G62" s="540">
        <f t="shared" si="1"/>
        <v>1200</v>
      </c>
      <c r="H62" s="535">
        <f>'Transp. Camión con Acoplado'!A*(E62/60)</f>
        <v>0</v>
      </c>
      <c r="I62" s="535">
        <f>'Transp. Camión con Acoplado'!B*(E62/60)</f>
        <v>0</v>
      </c>
      <c r="J62" s="535">
        <f>'Transp. Camión con Acoplado'!C_*(C62/60)</f>
        <v>0</v>
      </c>
      <c r="K62" s="535">
        <f>'Transp. Camión con Acoplado'!D*(E62/60)</f>
        <v>0</v>
      </c>
      <c r="L62" s="535">
        <f>'Transp. Camión con Acoplado'!E*(E62/60)</f>
        <v>0</v>
      </c>
      <c r="M62" s="535">
        <f>'Transp. Camión con Acoplado'!F_*G62</f>
        <v>0</v>
      </c>
      <c r="N62" s="535">
        <f t="shared" si="2"/>
        <v>0</v>
      </c>
      <c r="O62" s="535">
        <f>+G62*'Transp. Camión con Acoplado'!G</f>
        <v>0</v>
      </c>
      <c r="P62" s="529">
        <f t="shared" si="5"/>
        <v>0</v>
      </c>
      <c r="R62" s="517"/>
    </row>
    <row r="63" spans="1:18" ht="15" customHeight="1" x14ac:dyDescent="0.2">
      <c r="A63" s="536">
        <v>800</v>
      </c>
      <c r="B63" s="537"/>
      <c r="C63" s="538">
        <f t="shared" si="3"/>
        <v>0</v>
      </c>
      <c r="D63" s="538"/>
      <c r="E63" s="538">
        <f t="shared" si="0"/>
        <v>0</v>
      </c>
      <c r="F63" s="539">
        <f t="shared" si="4"/>
        <v>0</v>
      </c>
      <c r="G63" s="540">
        <f t="shared" si="1"/>
        <v>1600</v>
      </c>
      <c r="H63" s="535">
        <f>'Transp. Camión con Acoplado'!A*(E63/60)</f>
        <v>0</v>
      </c>
      <c r="I63" s="535">
        <f>'Transp. Camión con Acoplado'!B*(E63/60)</f>
        <v>0</v>
      </c>
      <c r="J63" s="535">
        <f>'Transp. Camión con Acoplado'!C_*(C63/60)</f>
        <v>0</v>
      </c>
      <c r="K63" s="535">
        <f>'Transp. Camión con Acoplado'!D*(E63/60)</f>
        <v>0</v>
      </c>
      <c r="L63" s="535">
        <f>'Transp. Camión con Acoplado'!E*(E63/60)</f>
        <v>0</v>
      </c>
      <c r="M63" s="535">
        <f>'Transp. Camión con Acoplado'!F_*G63</f>
        <v>0</v>
      </c>
      <c r="N63" s="535">
        <f t="shared" si="2"/>
        <v>0</v>
      </c>
      <c r="O63" s="535">
        <f>+G63*'Transp. Camión con Acoplado'!G</f>
        <v>0</v>
      </c>
      <c r="P63" s="529">
        <f t="shared" si="5"/>
        <v>0</v>
      </c>
      <c r="R63" s="517"/>
    </row>
    <row r="64" spans="1:18" ht="15" customHeight="1" x14ac:dyDescent="0.2">
      <c r="A64" s="536">
        <v>1000</v>
      </c>
      <c r="B64" s="537"/>
      <c r="C64" s="538">
        <f t="shared" si="3"/>
        <v>0</v>
      </c>
      <c r="D64" s="538"/>
      <c r="E64" s="538">
        <f t="shared" si="0"/>
        <v>0</v>
      </c>
      <c r="F64" s="539">
        <f t="shared" si="4"/>
        <v>0</v>
      </c>
      <c r="G64" s="540">
        <f t="shared" si="1"/>
        <v>2000</v>
      </c>
      <c r="H64" s="535">
        <f>'Transp. Camión con Acoplado'!A*(E64/60)</f>
        <v>0</v>
      </c>
      <c r="I64" s="535">
        <f>'Transp. Camión con Acoplado'!B*(E64/60)</f>
        <v>0</v>
      </c>
      <c r="J64" s="535">
        <f>'Transp. Camión con Acoplado'!C_*(C64/60)</f>
        <v>0</v>
      </c>
      <c r="K64" s="535">
        <f>'Transp. Camión con Acoplado'!D*(E64/60)</f>
        <v>0</v>
      </c>
      <c r="L64" s="535">
        <f>'Transp. Camión con Acoplado'!E*(E64/60)</f>
        <v>0</v>
      </c>
      <c r="M64" s="535">
        <f>'Transp. Camión con Acoplado'!F_*G64</f>
        <v>0</v>
      </c>
      <c r="N64" s="535">
        <f t="shared" si="2"/>
        <v>0</v>
      </c>
      <c r="O64" s="535">
        <f>+G64*'Transp. Camión con Acoplado'!G</f>
        <v>0</v>
      </c>
      <c r="P64" s="529">
        <f t="shared" si="5"/>
        <v>0</v>
      </c>
      <c r="R64" s="534"/>
    </row>
    <row r="65" spans="13:16" ht="15" customHeight="1" x14ac:dyDescent="0.2">
      <c r="M65" s="637"/>
      <c r="N65" s="637"/>
      <c r="O65" s="637"/>
      <c r="P65" s="637"/>
    </row>
  </sheetData>
  <mergeCells count="35">
    <mergeCell ref="S7:S8"/>
    <mergeCell ref="G8:H8"/>
    <mergeCell ref="Q8:R8"/>
    <mergeCell ref="G21:I21"/>
    <mergeCell ref="A1:P1"/>
    <mergeCell ref="A2:P2"/>
    <mergeCell ref="A4:E4"/>
    <mergeCell ref="I7:I8"/>
    <mergeCell ref="I15:I16"/>
    <mergeCell ref="S15:S16"/>
    <mergeCell ref="G16:H16"/>
    <mergeCell ref="Q16:R16"/>
    <mergeCell ref="G20:H20"/>
    <mergeCell ref="A25:G25"/>
    <mergeCell ref="H25:O25"/>
    <mergeCell ref="P25:P27"/>
    <mergeCell ref="H26:H27"/>
    <mergeCell ref="I26:I27"/>
    <mergeCell ref="L28:L29"/>
    <mergeCell ref="A28:A29"/>
    <mergeCell ref="B28:B29"/>
    <mergeCell ref="C28:C29"/>
    <mergeCell ref="D28:D29"/>
    <mergeCell ref="E28:E29"/>
    <mergeCell ref="F28:F29"/>
    <mergeCell ref="G28:G29"/>
    <mergeCell ref="H28:H29"/>
    <mergeCell ref="I28:I29"/>
    <mergeCell ref="J28:J29"/>
    <mergeCell ref="K28:K29"/>
    <mergeCell ref="M28:M29"/>
    <mergeCell ref="N28:N29"/>
    <mergeCell ref="O28:O29"/>
    <mergeCell ref="P28:P29"/>
    <mergeCell ref="M65:P65"/>
  </mergeCells>
  <printOptions horizontalCentered="1" verticalCentered="1"/>
  <pageMargins left="0.59055118110236227" right="0.78740157480314965" top="0.59055118110236227" bottom="0.98425196850393704" header="0" footer="0"/>
  <pageSetup paperSize="9" scale="50" orientation="landscape" horizontalDpi="300" verticalDpi="300" r:id="rId1"/>
  <headerFooter alignWithMargins="0">
    <oddHeader>&amp;L&amp;G</oddHead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showZeros="0" workbookViewId="0">
      <selection activeCell="B46" sqref="B46"/>
    </sheetView>
  </sheetViews>
  <sheetFormatPr baseColWidth="10" defaultRowHeight="20.100000000000001" customHeight="1" x14ac:dyDescent="0.2"/>
  <cols>
    <col min="1" max="1" width="35.7109375" style="15" customWidth="1"/>
    <col min="2" max="2" width="55.7109375" style="15" customWidth="1"/>
    <col min="3" max="3" width="25.7109375" style="15" customWidth="1"/>
    <col min="4" max="5" width="15.7109375" style="15" customWidth="1"/>
    <col min="6" max="16384" width="11.42578125" style="15"/>
  </cols>
  <sheetData>
    <row r="1" spans="1:6" s="18" customFormat="1" ht="20.100000000000001" customHeight="1" x14ac:dyDescent="0.2">
      <c r="A1" s="16" t="s">
        <v>9</v>
      </c>
      <c r="B1" s="16" t="str">
        <f>Comitente</f>
        <v>DIRECCIÓN PROVINCIAL DE VIALIDAD</v>
      </c>
      <c r="E1" s="17"/>
    </row>
    <row r="2" spans="1:6" s="19" customFormat="1" ht="20.100000000000001" customHeight="1" x14ac:dyDescent="0.2">
      <c r="A2" s="32" t="s">
        <v>10</v>
      </c>
      <c r="B2" s="32">
        <f>Obra</f>
        <v>0</v>
      </c>
    </row>
    <row r="3" spans="1:6" s="19" customFormat="1" ht="20.100000000000001" customHeight="1" x14ac:dyDescent="0.2">
      <c r="A3" s="32" t="s">
        <v>19</v>
      </c>
      <c r="B3" s="32">
        <f>Ubicación</f>
        <v>0</v>
      </c>
    </row>
    <row r="4" spans="1:6" s="19" customFormat="1" ht="20.100000000000001" customHeight="1" x14ac:dyDescent="0.2">
      <c r="A4" s="32" t="s">
        <v>18</v>
      </c>
      <c r="B4" s="33">
        <f>Licitación_N°</f>
        <v>0</v>
      </c>
    </row>
    <row r="5" spans="1:6" s="19" customFormat="1" ht="20.100000000000001" customHeight="1" x14ac:dyDescent="0.2">
      <c r="A5" s="32" t="s">
        <v>11</v>
      </c>
      <c r="B5" s="32"/>
      <c r="C5" s="32">
        <f>Contratista</f>
        <v>0</v>
      </c>
    </row>
    <row r="6" spans="1:6" s="18" customFormat="1" ht="20.100000000000001" customHeight="1" x14ac:dyDescent="0.2">
      <c r="A6" s="16"/>
      <c r="B6" s="16"/>
      <c r="C6" s="16"/>
      <c r="D6" s="16"/>
      <c r="E6" s="16"/>
      <c r="F6" s="16"/>
    </row>
    <row r="7" spans="1:6" ht="20.100000000000001" customHeight="1" x14ac:dyDescent="0.2">
      <c r="A7" s="638" t="s">
        <v>133</v>
      </c>
      <c r="B7" s="639"/>
      <c r="C7" s="639"/>
      <c r="D7" s="639"/>
      <c r="E7" s="640"/>
    </row>
    <row r="8" spans="1:6" ht="20.100000000000001" customHeight="1" x14ac:dyDescent="0.2">
      <c r="A8" s="641" t="s">
        <v>816</v>
      </c>
      <c r="B8" s="642"/>
      <c r="C8" s="643"/>
      <c r="D8" s="643"/>
      <c r="E8" s="644"/>
    </row>
    <row r="10" spans="1:6" ht="20.100000000000001" customHeight="1" x14ac:dyDescent="0.2">
      <c r="A10" s="31"/>
      <c r="B10" s="31"/>
      <c r="C10" s="191" t="s">
        <v>138</v>
      </c>
      <c r="D10" s="192" t="s">
        <v>134</v>
      </c>
      <c r="E10" s="192" t="s">
        <v>135</v>
      </c>
    </row>
    <row r="11" spans="1:6" ht="20.100000000000001" customHeight="1" x14ac:dyDescent="0.2">
      <c r="A11" s="193" t="s">
        <v>136</v>
      </c>
      <c r="B11" s="193"/>
      <c r="C11" s="194">
        <f>SUBTOTAL(9,C12:C30)</f>
        <v>0</v>
      </c>
      <c r="D11" s="42">
        <f>SUBTOTAL(9,D12:D30)</f>
        <v>0</v>
      </c>
      <c r="E11" s="31"/>
    </row>
    <row r="12" spans="1:6" ht="20.100000000000001" customHeight="1" x14ac:dyDescent="0.2">
      <c r="A12" s="428"/>
      <c r="B12" s="428"/>
      <c r="C12" s="194"/>
      <c r="D12" s="39">
        <f>IF($C$11=0,0,C12/$C$11)</f>
        <v>0</v>
      </c>
      <c r="E12" s="39">
        <f>IF($C$48=0,0,C12/$C$48)</f>
        <v>0</v>
      </c>
    </row>
    <row r="13" spans="1:6" ht="20.100000000000001" customHeight="1" x14ac:dyDescent="0.2">
      <c r="A13" s="428"/>
      <c r="B13" s="428"/>
      <c r="C13" s="194"/>
      <c r="D13" s="39">
        <f t="shared" ref="D13:D30" si="0">IF($C$11=0,0,C13/$C$11)</f>
        <v>0</v>
      </c>
      <c r="E13" s="39">
        <f t="shared" ref="E13:E30" si="1">IF($C$48=0,0,C13/$C$48)</f>
        <v>0</v>
      </c>
    </row>
    <row r="14" spans="1:6" ht="20.100000000000001" customHeight="1" x14ac:dyDescent="0.2">
      <c r="A14" s="428"/>
      <c r="B14" s="428"/>
      <c r="C14" s="194"/>
      <c r="D14" s="39">
        <f t="shared" si="0"/>
        <v>0</v>
      </c>
      <c r="E14" s="39">
        <f t="shared" si="1"/>
        <v>0</v>
      </c>
    </row>
    <row r="15" spans="1:6" ht="20.100000000000001" customHeight="1" x14ac:dyDescent="0.2">
      <c r="A15" s="428"/>
      <c r="B15" s="428"/>
      <c r="C15" s="194"/>
      <c r="D15" s="39">
        <f t="shared" si="0"/>
        <v>0</v>
      </c>
      <c r="E15" s="39">
        <f t="shared" si="1"/>
        <v>0</v>
      </c>
    </row>
    <row r="16" spans="1:6" ht="20.100000000000001" customHeight="1" x14ac:dyDescent="0.2">
      <c r="A16" s="428"/>
      <c r="B16" s="428"/>
      <c r="C16" s="194"/>
      <c r="D16" s="39">
        <f t="shared" si="0"/>
        <v>0</v>
      </c>
      <c r="E16" s="39">
        <f t="shared" si="1"/>
        <v>0</v>
      </c>
    </row>
    <row r="17" spans="1:5" ht="20.100000000000001" customHeight="1" x14ac:dyDescent="0.2">
      <c r="A17" s="428"/>
      <c r="B17" s="428"/>
      <c r="C17" s="194"/>
      <c r="D17" s="39">
        <f t="shared" si="0"/>
        <v>0</v>
      </c>
      <c r="E17" s="39">
        <f t="shared" si="1"/>
        <v>0</v>
      </c>
    </row>
    <row r="18" spans="1:5" ht="20.100000000000001" customHeight="1" x14ac:dyDescent="0.2">
      <c r="A18" s="428"/>
      <c r="B18" s="428"/>
      <c r="C18" s="194"/>
      <c r="D18" s="39">
        <f t="shared" si="0"/>
        <v>0</v>
      </c>
      <c r="E18" s="39">
        <f t="shared" si="1"/>
        <v>0</v>
      </c>
    </row>
    <row r="19" spans="1:5" ht="20.100000000000001" customHeight="1" x14ac:dyDescent="0.2">
      <c r="A19" s="428"/>
      <c r="B19" s="428"/>
      <c r="C19" s="194"/>
      <c r="D19" s="39">
        <f t="shared" si="0"/>
        <v>0</v>
      </c>
      <c r="E19" s="39">
        <f t="shared" si="1"/>
        <v>0</v>
      </c>
    </row>
    <row r="20" spans="1:5" ht="20.100000000000001" customHeight="1" x14ac:dyDescent="0.2">
      <c r="A20" s="428"/>
      <c r="B20" s="428"/>
      <c r="C20" s="194"/>
      <c r="D20" s="39">
        <f t="shared" ref="D20" si="2">IF($C$11=0,0,C20/$C$11)</f>
        <v>0</v>
      </c>
      <c r="E20" s="39">
        <f t="shared" si="1"/>
        <v>0</v>
      </c>
    </row>
    <row r="21" spans="1:5" ht="20.100000000000001" customHeight="1" x14ac:dyDescent="0.2">
      <c r="A21" s="428"/>
      <c r="B21" s="428"/>
      <c r="C21" s="194"/>
      <c r="D21" s="39">
        <f t="shared" si="0"/>
        <v>0</v>
      </c>
      <c r="E21" s="39">
        <f t="shared" ref="E21:E28" si="3">IF($C$48=0,0,C21/$C$48)</f>
        <v>0</v>
      </c>
    </row>
    <row r="22" spans="1:5" ht="20.100000000000001" customHeight="1" x14ac:dyDescent="0.2">
      <c r="A22" s="428"/>
      <c r="B22" s="428"/>
      <c r="C22" s="194"/>
      <c r="D22" s="39">
        <f t="shared" si="0"/>
        <v>0</v>
      </c>
      <c r="E22" s="39">
        <f t="shared" si="3"/>
        <v>0</v>
      </c>
    </row>
    <row r="23" spans="1:5" ht="20.100000000000001" customHeight="1" x14ac:dyDescent="0.2">
      <c r="A23" s="428"/>
      <c r="B23" s="428"/>
      <c r="C23" s="194"/>
      <c r="D23" s="39">
        <f t="shared" si="0"/>
        <v>0</v>
      </c>
      <c r="E23" s="39">
        <f t="shared" si="3"/>
        <v>0</v>
      </c>
    </row>
    <row r="24" spans="1:5" ht="20.100000000000001" customHeight="1" x14ac:dyDescent="0.2">
      <c r="A24" s="428"/>
      <c r="B24" s="428"/>
      <c r="C24" s="194"/>
      <c r="D24" s="39">
        <f t="shared" si="0"/>
        <v>0</v>
      </c>
      <c r="E24" s="39">
        <f t="shared" si="3"/>
        <v>0</v>
      </c>
    </row>
    <row r="25" spans="1:5" ht="20.100000000000001" customHeight="1" x14ac:dyDescent="0.2">
      <c r="A25" s="428"/>
      <c r="B25" s="428"/>
      <c r="C25" s="194"/>
      <c r="D25" s="39">
        <f t="shared" si="0"/>
        <v>0</v>
      </c>
      <c r="E25" s="39">
        <f t="shared" si="3"/>
        <v>0</v>
      </c>
    </row>
    <row r="26" spans="1:5" ht="20.100000000000001" customHeight="1" x14ac:dyDescent="0.2">
      <c r="A26" s="428"/>
      <c r="B26" s="428"/>
      <c r="C26" s="194"/>
      <c r="D26" s="39">
        <f t="shared" si="0"/>
        <v>0</v>
      </c>
      <c r="E26" s="39">
        <f t="shared" si="3"/>
        <v>0</v>
      </c>
    </row>
    <row r="27" spans="1:5" ht="20.100000000000001" customHeight="1" x14ac:dyDescent="0.2">
      <c r="A27" s="428"/>
      <c r="B27" s="428"/>
      <c r="C27" s="194"/>
      <c r="D27" s="39">
        <f t="shared" si="0"/>
        <v>0</v>
      </c>
      <c r="E27" s="39">
        <f t="shared" si="3"/>
        <v>0</v>
      </c>
    </row>
    <row r="28" spans="1:5" ht="20.100000000000001" customHeight="1" x14ac:dyDescent="0.2">
      <c r="A28" s="428"/>
      <c r="B28" s="428"/>
      <c r="C28" s="194"/>
      <c r="D28" s="39">
        <f t="shared" si="0"/>
        <v>0</v>
      </c>
      <c r="E28" s="39">
        <f t="shared" si="3"/>
        <v>0</v>
      </c>
    </row>
    <row r="29" spans="1:5" ht="20.100000000000001" customHeight="1" x14ac:dyDescent="0.2">
      <c r="A29" s="428"/>
      <c r="B29" s="428"/>
      <c r="C29" s="194"/>
      <c r="D29" s="39">
        <f t="shared" si="0"/>
        <v>0</v>
      </c>
      <c r="E29" s="39">
        <f t="shared" si="1"/>
        <v>0</v>
      </c>
    </row>
    <row r="30" spans="1:5" ht="20.100000000000001" customHeight="1" x14ac:dyDescent="0.2">
      <c r="A30" s="428"/>
      <c r="B30" s="428"/>
      <c r="C30" s="194"/>
      <c r="D30" s="39">
        <f t="shared" si="0"/>
        <v>0</v>
      </c>
      <c r="E30" s="39">
        <f t="shared" si="1"/>
        <v>0</v>
      </c>
    </row>
    <row r="31" spans="1:5" ht="20.100000000000001" customHeight="1" x14ac:dyDescent="0.2">
      <c r="A31" s="195"/>
      <c r="B31" s="18"/>
      <c r="C31" s="18"/>
      <c r="D31" s="18"/>
      <c r="E31" s="196"/>
    </row>
    <row r="32" spans="1:5" ht="20.100000000000001" customHeight="1" x14ac:dyDescent="0.2">
      <c r="A32" s="197" t="s">
        <v>137</v>
      </c>
      <c r="B32" s="221"/>
      <c r="C32" s="187">
        <f>SUBTOTAL(9,C33:C46)</f>
        <v>0</v>
      </c>
      <c r="D32" s="188">
        <f>SUBTOTAL(9,D33:D53)</f>
        <v>0</v>
      </c>
      <c r="E32" s="196"/>
    </row>
    <row r="33" spans="1:5" ht="20.100000000000001" customHeight="1" x14ac:dyDescent="0.2">
      <c r="A33" s="548"/>
      <c r="B33" s="548"/>
      <c r="C33" s="549"/>
      <c r="D33" s="39">
        <f>IF($C$32=0,0,C33/$C$32)</f>
        <v>0</v>
      </c>
      <c r="E33" s="39">
        <f t="shared" ref="E33:E46" si="4">IF($C$48=0,0,C33/$C$48)</f>
        <v>0</v>
      </c>
    </row>
    <row r="34" spans="1:5" ht="20.100000000000001" customHeight="1" x14ac:dyDescent="0.2">
      <c r="A34" s="548"/>
      <c r="B34" s="548"/>
      <c r="C34" s="549"/>
      <c r="D34" s="39">
        <f t="shared" ref="D34:D46" si="5">IF($C$32=0,0,C34/$C$32)</f>
        <v>0</v>
      </c>
      <c r="E34" s="39">
        <f t="shared" si="4"/>
        <v>0</v>
      </c>
    </row>
    <row r="35" spans="1:5" ht="20.100000000000001" customHeight="1" x14ac:dyDescent="0.2">
      <c r="A35" s="548"/>
      <c r="B35" s="548"/>
      <c r="C35" s="549"/>
      <c r="D35" s="39">
        <f t="shared" si="5"/>
        <v>0</v>
      </c>
      <c r="E35" s="39">
        <f t="shared" si="4"/>
        <v>0</v>
      </c>
    </row>
    <row r="36" spans="1:5" ht="20.100000000000001" customHeight="1" x14ac:dyDescent="0.2">
      <c r="A36" s="548"/>
      <c r="B36" s="548"/>
      <c r="C36" s="549"/>
      <c r="D36" s="39">
        <f t="shared" si="5"/>
        <v>0</v>
      </c>
      <c r="E36" s="39">
        <f t="shared" ref="E36:E42" si="6">IF($C$48=0,0,C36/$C$48)</f>
        <v>0</v>
      </c>
    </row>
    <row r="37" spans="1:5" ht="20.100000000000001" customHeight="1" x14ac:dyDescent="0.2">
      <c r="A37" s="548"/>
      <c r="B37" s="548"/>
      <c r="C37" s="549"/>
      <c r="D37" s="39">
        <f t="shared" si="5"/>
        <v>0</v>
      </c>
      <c r="E37" s="39">
        <f t="shared" si="6"/>
        <v>0</v>
      </c>
    </row>
    <row r="38" spans="1:5" ht="20.100000000000001" customHeight="1" x14ac:dyDescent="0.2">
      <c r="A38" s="548"/>
      <c r="B38" s="548"/>
      <c r="C38" s="549"/>
      <c r="D38" s="39">
        <f t="shared" si="5"/>
        <v>0</v>
      </c>
      <c r="E38" s="39">
        <f t="shared" si="6"/>
        <v>0</v>
      </c>
    </row>
    <row r="39" spans="1:5" ht="20.100000000000001" customHeight="1" x14ac:dyDescent="0.2">
      <c r="A39" s="548"/>
      <c r="B39" s="548"/>
      <c r="C39" s="549"/>
      <c r="D39" s="39">
        <f t="shared" ref="D39:D40" si="7">IF($C$32=0,0,C39/$C$32)</f>
        <v>0</v>
      </c>
      <c r="E39" s="39">
        <f t="shared" ref="E39:E40" si="8">IF($C$48=0,0,C39/$C$48)</f>
        <v>0</v>
      </c>
    </row>
    <row r="40" spans="1:5" ht="20.100000000000001" customHeight="1" x14ac:dyDescent="0.2">
      <c r="A40" s="548"/>
      <c r="B40" s="548"/>
      <c r="C40" s="549"/>
      <c r="D40" s="39">
        <f t="shared" si="7"/>
        <v>0</v>
      </c>
      <c r="E40" s="39">
        <f t="shared" si="8"/>
        <v>0</v>
      </c>
    </row>
    <row r="41" spans="1:5" ht="20.100000000000001" customHeight="1" x14ac:dyDescent="0.2">
      <c r="A41" s="548"/>
      <c r="B41" s="548"/>
      <c r="C41" s="549"/>
      <c r="D41" s="39">
        <f t="shared" si="5"/>
        <v>0</v>
      </c>
      <c r="E41" s="39">
        <f t="shared" si="6"/>
        <v>0</v>
      </c>
    </row>
    <row r="42" spans="1:5" ht="20.100000000000001" customHeight="1" x14ac:dyDescent="0.2">
      <c r="A42" s="548"/>
      <c r="B42" s="548"/>
      <c r="C42" s="549"/>
      <c r="D42" s="39">
        <f t="shared" si="5"/>
        <v>0</v>
      </c>
      <c r="E42" s="39">
        <f t="shared" si="6"/>
        <v>0</v>
      </c>
    </row>
    <row r="43" spans="1:5" ht="20.100000000000001" customHeight="1" x14ac:dyDescent="0.2">
      <c r="A43" s="548"/>
      <c r="B43" s="548"/>
      <c r="C43" s="549"/>
      <c r="D43" s="39">
        <f t="shared" si="5"/>
        <v>0</v>
      </c>
      <c r="E43" s="39">
        <f t="shared" si="4"/>
        <v>0</v>
      </c>
    </row>
    <row r="44" spans="1:5" ht="20.100000000000001" customHeight="1" x14ac:dyDescent="0.2">
      <c r="A44" s="548"/>
      <c r="B44" s="548"/>
      <c r="C44" s="549"/>
      <c r="D44" s="39">
        <f t="shared" si="5"/>
        <v>0</v>
      </c>
      <c r="E44" s="39">
        <f t="shared" si="4"/>
        <v>0</v>
      </c>
    </row>
    <row r="45" spans="1:5" ht="20.100000000000001" customHeight="1" x14ac:dyDescent="0.2">
      <c r="A45" s="548"/>
      <c r="B45" s="548"/>
      <c r="C45" s="549"/>
      <c r="D45" s="39">
        <f t="shared" si="5"/>
        <v>0</v>
      </c>
      <c r="E45" s="39">
        <f t="shared" si="4"/>
        <v>0</v>
      </c>
    </row>
    <row r="46" spans="1:5" ht="20.100000000000001" customHeight="1" x14ac:dyDescent="0.2">
      <c r="A46" s="548"/>
      <c r="B46" s="548"/>
      <c r="C46" s="549"/>
      <c r="D46" s="39">
        <f t="shared" si="5"/>
        <v>0</v>
      </c>
      <c r="E46" s="39">
        <f t="shared" si="4"/>
        <v>0</v>
      </c>
    </row>
    <row r="47" spans="1:5" ht="20.100000000000001" customHeight="1" x14ac:dyDescent="0.2">
      <c r="A47" s="195"/>
      <c r="B47" s="18"/>
      <c r="C47" s="18"/>
      <c r="D47" s="18"/>
      <c r="E47" s="196"/>
    </row>
    <row r="48" spans="1:5" ht="20.100000000000001" customHeight="1" x14ac:dyDescent="0.2">
      <c r="A48" s="35" t="s">
        <v>817</v>
      </c>
      <c r="B48" s="443"/>
      <c r="C48" s="198">
        <f>SUBTOTAL(9,C11:C46)</f>
        <v>0</v>
      </c>
      <c r="D48" s="199"/>
      <c r="E48" s="200">
        <f>SUBTOTAL(9,E11:E46)</f>
        <v>0</v>
      </c>
    </row>
    <row r="49" spans="3:5" ht="20.100000000000001" customHeight="1" x14ac:dyDescent="0.2">
      <c r="E49" s="189"/>
    </row>
    <row r="50" spans="3:5" ht="20.100000000000001" customHeight="1" x14ac:dyDescent="0.2">
      <c r="D50" s="190"/>
    </row>
    <row r="51" spans="3:5" ht="20.100000000000001" customHeight="1" x14ac:dyDescent="0.2">
      <c r="C51" s="25"/>
    </row>
  </sheetData>
  <mergeCells count="2">
    <mergeCell ref="A7:E7"/>
    <mergeCell ref="A8:E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7"/>
  <sheetViews>
    <sheetView topLeftCell="A115" zoomScale="90" zoomScaleNormal="90" workbookViewId="0">
      <selection activeCell="C200" sqref="C200:C202"/>
    </sheetView>
  </sheetViews>
  <sheetFormatPr baseColWidth="10" defaultColWidth="11.42578125" defaultRowHeight="15" x14ac:dyDescent="0.2"/>
  <cols>
    <col min="1" max="1" width="11.42578125" style="410"/>
    <col min="2" max="2" width="23" style="410" bestFit="1" customWidth="1"/>
    <col min="3" max="3" width="61.7109375" style="410" customWidth="1"/>
    <col min="4" max="4" width="17.28515625" style="410" bestFit="1" customWidth="1"/>
    <col min="5" max="16384" width="11.42578125" style="177"/>
  </cols>
  <sheetData>
    <row r="1" spans="1:19" x14ac:dyDescent="0.2">
      <c r="A1" s="404"/>
      <c r="B1" s="401" t="s">
        <v>1093</v>
      </c>
      <c r="C1" s="402" t="s">
        <v>1094</v>
      </c>
      <c r="D1" s="405"/>
      <c r="G1" s="227"/>
      <c r="H1" s="228" t="s">
        <v>1093</v>
      </c>
      <c r="I1" s="229" t="s">
        <v>1094</v>
      </c>
      <c r="J1" s="227"/>
      <c r="K1" s="227"/>
      <c r="L1" s="227"/>
      <c r="M1" s="227"/>
      <c r="N1" s="227"/>
      <c r="O1" s="230"/>
      <c r="P1" s="227"/>
      <c r="Q1" s="227"/>
      <c r="R1" s="227"/>
      <c r="S1" s="227"/>
    </row>
    <row r="2" spans="1:19" ht="15.75" thickBot="1" x14ac:dyDescent="0.25">
      <c r="A2" s="404"/>
      <c r="B2" s="401"/>
      <c r="C2" s="402"/>
      <c r="D2" s="405"/>
      <c r="G2" s="227"/>
      <c r="H2" s="231"/>
      <c r="I2" s="232"/>
      <c r="J2" s="227"/>
      <c r="K2" s="227"/>
      <c r="L2" s="227"/>
      <c r="M2" s="227"/>
      <c r="N2" s="227"/>
      <c r="O2" s="230"/>
      <c r="P2" s="227"/>
      <c r="Q2" s="227"/>
      <c r="R2" s="227"/>
      <c r="S2" s="227"/>
    </row>
    <row r="3" spans="1:19" x14ac:dyDescent="0.2">
      <c r="A3" s="406">
        <v>1</v>
      </c>
      <c r="B3" s="253" t="s">
        <v>1470</v>
      </c>
      <c r="C3" s="407" t="s">
        <v>1095</v>
      </c>
      <c r="D3" s="405"/>
      <c r="G3" s="227"/>
      <c r="H3" s="234">
        <v>1</v>
      </c>
      <c r="I3" s="235"/>
      <c r="J3" s="236"/>
      <c r="K3" s="237" t="s">
        <v>1095</v>
      </c>
      <c r="L3" s="238"/>
      <c r="M3" s="238"/>
      <c r="N3" s="238"/>
      <c r="O3" s="239"/>
      <c r="P3" s="227"/>
      <c r="Q3" s="240">
        <f>H3</f>
        <v>1</v>
      </c>
      <c r="R3" s="232" t="str">
        <f>CONCATENATE("II-",TEXT(Q3,"0000"))</f>
        <v>II-0001</v>
      </c>
      <c r="S3" s="241" t="str">
        <f>K3</f>
        <v xml:space="preserve"> ACERO EN BARRA COLOCADO</v>
      </c>
    </row>
    <row r="4" spans="1:19" x14ac:dyDescent="0.2">
      <c r="A4" s="406"/>
      <c r="B4" s="253"/>
      <c r="C4" s="407"/>
      <c r="D4" s="405"/>
      <c r="G4" s="227"/>
      <c r="H4" s="242"/>
      <c r="I4" s="243" t="s">
        <v>1096</v>
      </c>
      <c r="J4" s="244"/>
      <c r="K4" s="245" t="s">
        <v>1097</v>
      </c>
      <c r="L4" s="246"/>
      <c r="M4" s="246"/>
      <c r="N4" s="246"/>
      <c r="O4" s="247"/>
      <c r="P4" s="227"/>
      <c r="Q4" s="227"/>
      <c r="R4" s="227"/>
      <c r="S4" s="227"/>
    </row>
    <row r="5" spans="1:19" x14ac:dyDescent="0.2">
      <c r="A5" s="406">
        <v>1</v>
      </c>
      <c r="B5" s="253" t="s">
        <v>1471</v>
      </c>
      <c r="C5" s="407" t="s">
        <v>1472</v>
      </c>
      <c r="D5" s="327" t="s">
        <v>1099</v>
      </c>
      <c r="G5" s="227"/>
      <c r="H5" s="242"/>
      <c r="I5" s="248"/>
      <c r="J5" s="249">
        <v>1</v>
      </c>
      <c r="K5" s="250"/>
      <c r="L5" s="251" t="s">
        <v>1098</v>
      </c>
      <c r="M5" s="250"/>
      <c r="N5" s="250"/>
      <c r="O5" s="252" t="s">
        <v>1099</v>
      </c>
      <c r="P5" s="227"/>
      <c r="Q5" s="240">
        <v>1</v>
      </c>
      <c r="R5" s="253" t="str">
        <f>CONCATENATE($R$3,".",TEXT(Q5,"0000"))</f>
        <v>II-0001.0001</v>
      </c>
      <c r="S5" s="227" t="str">
        <f t="shared" ref="S5:S12" si="0">CONCATENATE($E$4," ",L5)</f>
        <v xml:space="preserve"> Ø4</v>
      </c>
    </row>
    <row r="6" spans="1:19" x14ac:dyDescent="0.2">
      <c r="A6" s="406">
        <v>2</v>
      </c>
      <c r="B6" s="405" t="s">
        <v>1473</v>
      </c>
      <c r="C6" s="407" t="s">
        <v>1474</v>
      </c>
      <c r="D6" s="327" t="s">
        <v>1099</v>
      </c>
      <c r="G6" s="227"/>
      <c r="H6" s="242"/>
      <c r="I6" s="248"/>
      <c r="J6" s="249">
        <v>2</v>
      </c>
      <c r="K6" s="250"/>
      <c r="L6" s="251" t="s">
        <v>1100</v>
      </c>
      <c r="M6" s="250"/>
      <c r="N6" s="250"/>
      <c r="O6" s="252" t="s">
        <v>1099</v>
      </c>
      <c r="P6" s="227"/>
      <c r="Q6" s="240">
        <v>2</v>
      </c>
      <c r="R6" s="253" t="str">
        <f t="shared" ref="R6:R30" si="1">CONCATENATE($R$3,".",TEXT(Q6,"0000"))</f>
        <v>II-0001.0002</v>
      </c>
      <c r="S6" s="227" t="str">
        <f t="shared" si="0"/>
        <v xml:space="preserve"> Ø6</v>
      </c>
    </row>
    <row r="7" spans="1:19" x14ac:dyDescent="0.2">
      <c r="A7" s="406">
        <v>3</v>
      </c>
      <c r="B7" s="405" t="s">
        <v>1475</v>
      </c>
      <c r="C7" s="407" t="s">
        <v>1476</v>
      </c>
      <c r="D7" s="327" t="s">
        <v>1099</v>
      </c>
      <c r="G7" s="227"/>
      <c r="H7" s="242"/>
      <c r="I7" s="248"/>
      <c r="J7" s="249">
        <v>3</v>
      </c>
      <c r="K7" s="250"/>
      <c r="L7" s="251" t="s">
        <v>1101</v>
      </c>
      <c r="M7" s="250"/>
      <c r="N7" s="250"/>
      <c r="O7" s="252" t="s">
        <v>1099</v>
      </c>
      <c r="P7" s="227"/>
      <c r="Q7" s="240">
        <v>3</v>
      </c>
      <c r="R7" s="253" t="str">
        <f t="shared" si="1"/>
        <v>II-0001.0003</v>
      </c>
      <c r="S7" s="227" t="str">
        <f t="shared" si="0"/>
        <v xml:space="preserve"> Ø8</v>
      </c>
    </row>
    <row r="8" spans="1:19" x14ac:dyDescent="0.2">
      <c r="A8" s="406">
        <v>4</v>
      </c>
      <c r="B8" s="408" t="s">
        <v>1477</v>
      </c>
      <c r="C8" s="409" t="s">
        <v>1478</v>
      </c>
      <c r="D8" s="327" t="s">
        <v>1099</v>
      </c>
      <c r="G8" s="227"/>
      <c r="H8" s="242"/>
      <c r="I8" s="248"/>
      <c r="J8" s="249">
        <v>4</v>
      </c>
      <c r="K8" s="250"/>
      <c r="L8" s="251" t="s">
        <v>1102</v>
      </c>
      <c r="M8" s="250"/>
      <c r="N8" s="250"/>
      <c r="O8" s="252" t="s">
        <v>1099</v>
      </c>
      <c r="P8" s="227"/>
      <c r="Q8" s="240">
        <v>4</v>
      </c>
      <c r="R8" s="253" t="str">
        <f t="shared" si="1"/>
        <v>II-0001.0004</v>
      </c>
      <c r="S8" s="227" t="str">
        <f t="shared" si="0"/>
        <v xml:space="preserve"> Ø10</v>
      </c>
    </row>
    <row r="9" spans="1:19" x14ac:dyDescent="0.2">
      <c r="A9" s="406">
        <v>5</v>
      </c>
      <c r="B9" s="253" t="s">
        <v>1479</v>
      </c>
      <c r="C9" s="407" t="s">
        <v>1480</v>
      </c>
      <c r="D9" s="327" t="s">
        <v>1099</v>
      </c>
      <c r="G9" s="227"/>
      <c r="H9" s="242"/>
      <c r="I9" s="248"/>
      <c r="J9" s="249">
        <v>5</v>
      </c>
      <c r="K9" s="250"/>
      <c r="L9" s="251" t="s">
        <v>1103</v>
      </c>
      <c r="M9" s="250"/>
      <c r="N9" s="250"/>
      <c r="O9" s="252" t="s">
        <v>1099</v>
      </c>
      <c r="P9" s="227"/>
      <c r="Q9" s="240">
        <v>5</v>
      </c>
      <c r="R9" s="253" t="str">
        <f t="shared" si="1"/>
        <v>II-0001.0005</v>
      </c>
      <c r="S9" s="227" t="str">
        <f t="shared" si="0"/>
        <v xml:space="preserve"> Ø12</v>
      </c>
    </row>
    <row r="10" spans="1:19" x14ac:dyDescent="0.2">
      <c r="A10" s="406">
        <v>6</v>
      </c>
      <c r="B10" s="253" t="s">
        <v>1481</v>
      </c>
      <c r="C10" s="407" t="s">
        <v>1482</v>
      </c>
      <c r="D10" s="327" t="s">
        <v>1099</v>
      </c>
      <c r="G10" s="227"/>
      <c r="H10" s="242"/>
      <c r="I10" s="248"/>
      <c r="J10" s="249">
        <v>6</v>
      </c>
      <c r="K10" s="250"/>
      <c r="L10" s="251" t="s">
        <v>1104</v>
      </c>
      <c r="M10" s="250"/>
      <c r="N10" s="250"/>
      <c r="O10" s="252" t="s">
        <v>1099</v>
      </c>
      <c r="P10" s="227"/>
      <c r="Q10" s="240">
        <v>6</v>
      </c>
      <c r="R10" s="253" t="str">
        <f t="shared" si="1"/>
        <v>II-0001.0006</v>
      </c>
      <c r="S10" s="227" t="str">
        <f t="shared" si="0"/>
        <v xml:space="preserve"> Ø16</v>
      </c>
    </row>
    <row r="11" spans="1:19" x14ac:dyDescent="0.2">
      <c r="A11" s="406">
        <v>7</v>
      </c>
      <c r="B11" s="253" t="s">
        <v>1483</v>
      </c>
      <c r="C11" s="407" t="s">
        <v>1484</v>
      </c>
      <c r="D11" s="327" t="s">
        <v>1099</v>
      </c>
      <c r="G11" s="227"/>
      <c r="H11" s="242"/>
      <c r="I11" s="248"/>
      <c r="J11" s="249">
        <v>7</v>
      </c>
      <c r="K11" s="250"/>
      <c r="L11" s="251" t="s">
        <v>1105</v>
      </c>
      <c r="M11" s="250"/>
      <c r="N11" s="250"/>
      <c r="O11" s="252" t="s">
        <v>1099</v>
      </c>
      <c r="P11" s="227"/>
      <c r="Q11" s="240">
        <v>7</v>
      </c>
      <c r="R11" s="253" t="str">
        <f t="shared" si="1"/>
        <v>II-0001.0007</v>
      </c>
      <c r="S11" s="227" t="str">
        <f t="shared" si="0"/>
        <v xml:space="preserve"> Ø18</v>
      </c>
    </row>
    <row r="12" spans="1:19" x14ac:dyDescent="0.2">
      <c r="A12" s="406">
        <v>8</v>
      </c>
      <c r="B12" s="405" t="s">
        <v>1485</v>
      </c>
      <c r="C12" s="407" t="s">
        <v>1486</v>
      </c>
      <c r="D12" s="327" t="s">
        <v>1099</v>
      </c>
      <c r="G12" s="227"/>
      <c r="H12" s="242"/>
      <c r="I12" s="248"/>
      <c r="J12" s="254">
        <v>8</v>
      </c>
      <c r="K12" s="255"/>
      <c r="L12" s="256" t="s">
        <v>1106</v>
      </c>
      <c r="M12" s="255"/>
      <c r="N12" s="255"/>
      <c r="O12" s="257" t="s">
        <v>1099</v>
      </c>
      <c r="P12" s="227"/>
      <c r="Q12" s="240">
        <v>8</v>
      </c>
      <c r="R12" s="253" t="str">
        <f t="shared" si="1"/>
        <v>II-0001.0008</v>
      </c>
      <c r="S12" s="227" t="str">
        <f t="shared" si="0"/>
        <v xml:space="preserve"> Ø20</v>
      </c>
    </row>
    <row r="13" spans="1:19" x14ac:dyDescent="0.2">
      <c r="A13" s="406"/>
      <c r="B13" s="405"/>
      <c r="C13" s="407"/>
      <c r="D13" s="327"/>
      <c r="G13" s="227"/>
      <c r="H13" s="242"/>
      <c r="I13" s="243" t="s">
        <v>1107</v>
      </c>
      <c r="J13" s="248"/>
      <c r="K13" s="258" t="s">
        <v>1108</v>
      </c>
      <c r="L13" s="246"/>
      <c r="M13" s="246"/>
      <c r="N13" s="246"/>
      <c r="O13" s="247"/>
      <c r="P13" s="227"/>
      <c r="Q13" s="227"/>
      <c r="R13" s="227"/>
      <c r="S13" s="227"/>
    </row>
    <row r="14" spans="1:19" x14ac:dyDescent="0.2">
      <c r="A14" s="406">
        <v>20</v>
      </c>
      <c r="B14" s="408" t="s">
        <v>1487</v>
      </c>
      <c r="C14" s="409" t="s">
        <v>1472</v>
      </c>
      <c r="D14" s="327" t="s">
        <v>1099</v>
      </c>
      <c r="G14" s="227"/>
      <c r="H14" s="242"/>
      <c r="I14" s="248"/>
      <c r="J14" s="249">
        <v>1</v>
      </c>
      <c r="K14" s="250"/>
      <c r="L14" s="251" t="s">
        <v>1098</v>
      </c>
      <c r="M14" s="250"/>
      <c r="N14" s="250"/>
      <c r="O14" s="252" t="s">
        <v>1099</v>
      </c>
      <c r="P14" s="227"/>
      <c r="Q14" s="240">
        <v>20</v>
      </c>
      <c r="R14" s="253" t="str">
        <f t="shared" si="1"/>
        <v>II-0001.0020</v>
      </c>
      <c r="S14" s="227" t="str">
        <f t="shared" ref="S14:S21" si="2">CONCATENATE($E$13," ",L14)</f>
        <v xml:space="preserve"> Ø4</v>
      </c>
    </row>
    <row r="15" spans="1:19" x14ac:dyDescent="0.2">
      <c r="A15" s="406">
        <v>21</v>
      </c>
      <c r="B15" s="253" t="s">
        <v>1488</v>
      </c>
      <c r="C15" s="407" t="s">
        <v>1474</v>
      </c>
      <c r="D15" s="327" t="s">
        <v>1099</v>
      </c>
      <c r="G15" s="227"/>
      <c r="H15" s="242"/>
      <c r="I15" s="248"/>
      <c r="J15" s="249">
        <v>2</v>
      </c>
      <c r="K15" s="250"/>
      <c r="L15" s="251" t="s">
        <v>1100</v>
      </c>
      <c r="M15" s="250"/>
      <c r="N15" s="250"/>
      <c r="O15" s="252" t="s">
        <v>1099</v>
      </c>
      <c r="P15" s="227"/>
      <c r="Q15" s="240">
        <v>21</v>
      </c>
      <c r="R15" s="253" t="str">
        <f t="shared" si="1"/>
        <v>II-0001.0021</v>
      </c>
      <c r="S15" s="227" t="str">
        <f t="shared" si="2"/>
        <v xml:space="preserve"> Ø6</v>
      </c>
    </row>
    <row r="16" spans="1:19" x14ac:dyDescent="0.2">
      <c r="A16" s="406">
        <v>22</v>
      </c>
      <c r="B16" s="253" t="s">
        <v>1489</v>
      </c>
      <c r="C16" s="407" t="s">
        <v>1476</v>
      </c>
      <c r="D16" s="327" t="s">
        <v>1099</v>
      </c>
      <c r="G16" s="227"/>
      <c r="H16" s="242"/>
      <c r="I16" s="248"/>
      <c r="J16" s="249">
        <v>3</v>
      </c>
      <c r="K16" s="250"/>
      <c r="L16" s="251" t="s">
        <v>1101</v>
      </c>
      <c r="M16" s="250"/>
      <c r="N16" s="250"/>
      <c r="O16" s="252" t="s">
        <v>1099</v>
      </c>
      <c r="P16" s="227"/>
      <c r="Q16" s="240">
        <v>22</v>
      </c>
      <c r="R16" s="253" t="str">
        <f t="shared" si="1"/>
        <v>II-0001.0022</v>
      </c>
      <c r="S16" s="227" t="str">
        <f t="shared" si="2"/>
        <v xml:space="preserve"> Ø8</v>
      </c>
    </row>
    <row r="17" spans="1:19" x14ac:dyDescent="0.2">
      <c r="A17" s="406">
        <v>23</v>
      </c>
      <c r="B17" s="253" t="s">
        <v>1490</v>
      </c>
      <c r="C17" s="407" t="s">
        <v>1478</v>
      </c>
      <c r="D17" s="327" t="s">
        <v>1099</v>
      </c>
      <c r="G17" s="227"/>
      <c r="H17" s="242"/>
      <c r="I17" s="248"/>
      <c r="J17" s="249">
        <v>4</v>
      </c>
      <c r="K17" s="250"/>
      <c r="L17" s="251" t="s">
        <v>1102</v>
      </c>
      <c r="M17" s="250"/>
      <c r="N17" s="250"/>
      <c r="O17" s="252" t="s">
        <v>1099</v>
      </c>
      <c r="P17" s="227"/>
      <c r="Q17" s="240">
        <v>23</v>
      </c>
      <c r="R17" s="253" t="str">
        <f t="shared" si="1"/>
        <v>II-0001.0023</v>
      </c>
      <c r="S17" s="227" t="str">
        <f t="shared" si="2"/>
        <v xml:space="preserve"> Ø10</v>
      </c>
    </row>
    <row r="18" spans="1:19" x14ac:dyDescent="0.2">
      <c r="A18" s="406">
        <v>24</v>
      </c>
      <c r="B18" s="253" t="s">
        <v>1491</v>
      </c>
      <c r="C18" s="407" t="s">
        <v>1480</v>
      </c>
      <c r="D18" s="327" t="s">
        <v>1099</v>
      </c>
      <c r="G18" s="227"/>
      <c r="H18" s="242"/>
      <c r="I18" s="248"/>
      <c r="J18" s="249">
        <v>5</v>
      </c>
      <c r="K18" s="250"/>
      <c r="L18" s="251" t="s">
        <v>1103</v>
      </c>
      <c r="M18" s="250"/>
      <c r="N18" s="250"/>
      <c r="O18" s="252" t="s">
        <v>1099</v>
      </c>
      <c r="P18" s="227"/>
      <c r="Q18" s="240">
        <v>24</v>
      </c>
      <c r="R18" s="253" t="str">
        <f t="shared" si="1"/>
        <v>II-0001.0024</v>
      </c>
      <c r="S18" s="227" t="str">
        <f t="shared" si="2"/>
        <v xml:space="preserve"> Ø12</v>
      </c>
    </row>
    <row r="19" spans="1:19" x14ac:dyDescent="0.2">
      <c r="A19" s="406">
        <v>25</v>
      </c>
      <c r="B19" s="405" t="s">
        <v>1492</v>
      </c>
      <c r="C19" s="407" t="s">
        <v>1482</v>
      </c>
      <c r="D19" s="327" t="s">
        <v>1099</v>
      </c>
      <c r="G19" s="227"/>
      <c r="H19" s="242"/>
      <c r="I19" s="248"/>
      <c r="J19" s="249">
        <v>6</v>
      </c>
      <c r="K19" s="250"/>
      <c r="L19" s="251" t="s">
        <v>1104</v>
      </c>
      <c r="M19" s="250"/>
      <c r="N19" s="250"/>
      <c r="O19" s="252" t="s">
        <v>1099</v>
      </c>
      <c r="P19" s="227"/>
      <c r="Q19" s="240">
        <v>25</v>
      </c>
      <c r="R19" s="253" t="str">
        <f t="shared" si="1"/>
        <v>II-0001.0025</v>
      </c>
      <c r="S19" s="227" t="str">
        <f t="shared" si="2"/>
        <v xml:space="preserve"> Ø16</v>
      </c>
    </row>
    <row r="20" spans="1:19" x14ac:dyDescent="0.2">
      <c r="A20" s="406">
        <v>26</v>
      </c>
      <c r="B20" s="405" t="s">
        <v>1493</v>
      </c>
      <c r="C20" s="407" t="s">
        <v>1484</v>
      </c>
      <c r="D20" s="327" t="s">
        <v>1099</v>
      </c>
      <c r="G20" s="227"/>
      <c r="H20" s="242"/>
      <c r="I20" s="248"/>
      <c r="J20" s="249">
        <v>7</v>
      </c>
      <c r="K20" s="250"/>
      <c r="L20" s="251" t="s">
        <v>1105</v>
      </c>
      <c r="M20" s="250"/>
      <c r="N20" s="250"/>
      <c r="O20" s="252" t="s">
        <v>1099</v>
      </c>
      <c r="P20" s="227"/>
      <c r="Q20" s="240">
        <v>26</v>
      </c>
      <c r="R20" s="253" t="str">
        <f t="shared" si="1"/>
        <v>II-0001.0026</v>
      </c>
      <c r="S20" s="227" t="str">
        <f t="shared" si="2"/>
        <v xml:space="preserve"> Ø18</v>
      </c>
    </row>
    <row r="21" spans="1:19" x14ac:dyDescent="0.2">
      <c r="A21" s="406">
        <v>27</v>
      </c>
      <c r="B21" s="408" t="s">
        <v>1494</v>
      </c>
      <c r="C21" s="409" t="s">
        <v>1486</v>
      </c>
      <c r="D21" s="327" t="s">
        <v>1099</v>
      </c>
      <c r="G21" s="227"/>
      <c r="H21" s="242"/>
      <c r="I21" s="259"/>
      <c r="J21" s="254">
        <v>8</v>
      </c>
      <c r="K21" s="255"/>
      <c r="L21" s="256" t="s">
        <v>1106</v>
      </c>
      <c r="M21" s="255"/>
      <c r="N21" s="255"/>
      <c r="O21" s="257" t="s">
        <v>1099</v>
      </c>
      <c r="P21" s="227"/>
      <c r="Q21" s="240">
        <v>27</v>
      </c>
      <c r="R21" s="253" t="str">
        <f t="shared" si="1"/>
        <v>II-0001.0027</v>
      </c>
      <c r="S21" s="227" t="str">
        <f t="shared" si="2"/>
        <v xml:space="preserve"> Ø20</v>
      </c>
    </row>
    <row r="22" spans="1:19" x14ac:dyDescent="0.2">
      <c r="A22" s="406"/>
      <c r="B22" s="253"/>
      <c r="C22" s="407"/>
      <c r="D22" s="327"/>
      <c r="G22" s="227"/>
      <c r="H22" s="242"/>
      <c r="I22" s="243" t="s">
        <v>1109</v>
      </c>
      <c r="J22" s="248"/>
      <c r="K22" s="258" t="s">
        <v>1110</v>
      </c>
      <c r="L22" s="246"/>
      <c r="M22" s="246"/>
      <c r="N22" s="246"/>
      <c r="O22" s="247"/>
      <c r="P22" s="227"/>
      <c r="Q22" s="227"/>
      <c r="R22" s="227"/>
      <c r="S22" s="227"/>
    </row>
    <row r="23" spans="1:19" x14ac:dyDescent="0.2">
      <c r="A23" s="406">
        <v>30</v>
      </c>
      <c r="B23" s="253" t="s">
        <v>1495</v>
      </c>
      <c r="C23" s="407" t="s">
        <v>1472</v>
      </c>
      <c r="D23" s="327" t="s">
        <v>1099</v>
      </c>
      <c r="G23" s="227"/>
      <c r="H23" s="242"/>
      <c r="I23" s="248"/>
      <c r="J23" s="249">
        <v>1</v>
      </c>
      <c r="K23" s="250"/>
      <c r="L23" s="251" t="s">
        <v>1098</v>
      </c>
      <c r="M23" s="250"/>
      <c r="N23" s="250"/>
      <c r="O23" s="252" t="s">
        <v>1099</v>
      </c>
      <c r="P23" s="227"/>
      <c r="Q23" s="240">
        <v>30</v>
      </c>
      <c r="R23" s="253" t="str">
        <f t="shared" si="1"/>
        <v>II-0001.0030</v>
      </c>
      <c r="S23" s="227" t="str">
        <f>CONCATENATE($E$22," ",L23)</f>
        <v xml:space="preserve"> Ø4</v>
      </c>
    </row>
    <row r="24" spans="1:19" x14ac:dyDescent="0.2">
      <c r="A24" s="406">
        <v>31</v>
      </c>
      <c r="B24" s="253" t="s">
        <v>1496</v>
      </c>
      <c r="C24" s="407" t="s">
        <v>1474</v>
      </c>
      <c r="D24" s="327" t="s">
        <v>1099</v>
      </c>
      <c r="G24" s="227"/>
      <c r="H24" s="242"/>
      <c r="I24" s="248"/>
      <c r="J24" s="249">
        <v>2</v>
      </c>
      <c r="K24" s="250"/>
      <c r="L24" s="251" t="s">
        <v>1100</v>
      </c>
      <c r="M24" s="250"/>
      <c r="N24" s="250"/>
      <c r="O24" s="252" t="s">
        <v>1099</v>
      </c>
      <c r="P24" s="227"/>
      <c r="Q24" s="240">
        <v>31</v>
      </c>
      <c r="R24" s="253" t="str">
        <f t="shared" si="1"/>
        <v>II-0001.0031</v>
      </c>
      <c r="S24" s="227" t="str">
        <f t="shared" ref="S24:S30" si="3">CONCATENATE($E$22," ",L24)</f>
        <v xml:space="preserve"> Ø6</v>
      </c>
    </row>
    <row r="25" spans="1:19" x14ac:dyDescent="0.2">
      <c r="A25" s="406">
        <v>32</v>
      </c>
      <c r="B25" s="253" t="s">
        <v>1497</v>
      </c>
      <c r="C25" s="407" t="s">
        <v>1476</v>
      </c>
      <c r="D25" s="327" t="s">
        <v>1099</v>
      </c>
      <c r="G25" s="227"/>
      <c r="H25" s="242"/>
      <c r="I25" s="248"/>
      <c r="J25" s="249">
        <v>3</v>
      </c>
      <c r="K25" s="250"/>
      <c r="L25" s="251" t="s">
        <v>1101</v>
      </c>
      <c r="M25" s="250"/>
      <c r="N25" s="250"/>
      <c r="O25" s="252" t="s">
        <v>1099</v>
      </c>
      <c r="P25" s="227"/>
      <c r="Q25" s="240">
        <v>32</v>
      </c>
      <c r="R25" s="253" t="str">
        <f t="shared" si="1"/>
        <v>II-0001.0032</v>
      </c>
      <c r="S25" s="227" t="str">
        <f t="shared" si="3"/>
        <v xml:space="preserve"> Ø8</v>
      </c>
    </row>
    <row r="26" spans="1:19" x14ac:dyDescent="0.2">
      <c r="A26" s="406">
        <v>33</v>
      </c>
      <c r="B26" s="253" t="s">
        <v>1498</v>
      </c>
      <c r="C26" s="407" t="s">
        <v>1478</v>
      </c>
      <c r="D26" s="327" t="s">
        <v>1099</v>
      </c>
      <c r="G26" s="227"/>
      <c r="H26" s="242"/>
      <c r="I26" s="248"/>
      <c r="J26" s="249">
        <v>4</v>
      </c>
      <c r="K26" s="250"/>
      <c r="L26" s="251" t="s">
        <v>1102</v>
      </c>
      <c r="M26" s="250"/>
      <c r="N26" s="250"/>
      <c r="O26" s="252" t="s">
        <v>1099</v>
      </c>
      <c r="P26" s="227"/>
      <c r="Q26" s="240">
        <v>33</v>
      </c>
      <c r="R26" s="253" t="str">
        <f t="shared" si="1"/>
        <v>II-0001.0033</v>
      </c>
      <c r="S26" s="227" t="str">
        <f t="shared" si="3"/>
        <v xml:space="preserve"> Ø10</v>
      </c>
    </row>
    <row r="27" spans="1:19" x14ac:dyDescent="0.2">
      <c r="A27" s="406">
        <v>34</v>
      </c>
      <c r="B27" s="253" t="s">
        <v>1499</v>
      </c>
      <c r="C27" s="407" t="s">
        <v>1480</v>
      </c>
      <c r="D27" s="327" t="s">
        <v>1099</v>
      </c>
      <c r="G27" s="227"/>
      <c r="H27" s="242"/>
      <c r="I27" s="248"/>
      <c r="J27" s="249">
        <v>5</v>
      </c>
      <c r="K27" s="250"/>
      <c r="L27" s="251" t="s">
        <v>1103</v>
      </c>
      <c r="M27" s="250"/>
      <c r="N27" s="250"/>
      <c r="O27" s="252" t="s">
        <v>1099</v>
      </c>
      <c r="P27" s="227"/>
      <c r="Q27" s="240">
        <v>34</v>
      </c>
      <c r="R27" s="253" t="str">
        <f t="shared" si="1"/>
        <v>II-0001.0034</v>
      </c>
      <c r="S27" s="227" t="str">
        <f t="shared" si="3"/>
        <v xml:space="preserve"> Ø12</v>
      </c>
    </row>
    <row r="28" spans="1:19" x14ac:dyDescent="0.2">
      <c r="A28" s="406">
        <v>35</v>
      </c>
      <c r="B28" s="253" t="s">
        <v>1500</v>
      </c>
      <c r="C28" s="407" t="s">
        <v>1482</v>
      </c>
      <c r="D28" s="327" t="s">
        <v>1099</v>
      </c>
      <c r="G28" s="227"/>
      <c r="H28" s="242"/>
      <c r="I28" s="248"/>
      <c r="J28" s="249">
        <v>6</v>
      </c>
      <c r="K28" s="250"/>
      <c r="L28" s="251" t="s">
        <v>1104</v>
      </c>
      <c r="M28" s="250"/>
      <c r="N28" s="250"/>
      <c r="O28" s="252" t="s">
        <v>1099</v>
      </c>
      <c r="P28" s="227"/>
      <c r="Q28" s="240">
        <v>35</v>
      </c>
      <c r="R28" s="253" t="str">
        <f t="shared" si="1"/>
        <v>II-0001.0035</v>
      </c>
      <c r="S28" s="227" t="str">
        <f t="shared" si="3"/>
        <v xml:space="preserve"> Ø16</v>
      </c>
    </row>
    <row r="29" spans="1:19" x14ac:dyDescent="0.2">
      <c r="A29" s="406">
        <v>36</v>
      </c>
      <c r="B29" s="253" t="s">
        <v>1501</v>
      </c>
      <c r="C29" s="407" t="s">
        <v>1484</v>
      </c>
      <c r="D29" s="327" t="s">
        <v>1099</v>
      </c>
      <c r="G29" s="227"/>
      <c r="H29" s="242"/>
      <c r="I29" s="248"/>
      <c r="J29" s="249">
        <v>7</v>
      </c>
      <c r="K29" s="250"/>
      <c r="L29" s="251" t="s">
        <v>1105</v>
      </c>
      <c r="M29" s="250"/>
      <c r="N29" s="250"/>
      <c r="O29" s="252" t="s">
        <v>1099</v>
      </c>
      <c r="P29" s="227"/>
      <c r="Q29" s="240">
        <v>36</v>
      </c>
      <c r="R29" s="253" t="str">
        <f t="shared" si="1"/>
        <v>II-0001.0036</v>
      </c>
      <c r="S29" s="227" t="str">
        <f t="shared" si="3"/>
        <v xml:space="preserve"> Ø18</v>
      </c>
    </row>
    <row r="30" spans="1:19" ht="15.75" thickBot="1" x14ac:dyDescent="0.25">
      <c r="A30" s="406">
        <v>37</v>
      </c>
      <c r="B30" s="253" t="s">
        <v>1502</v>
      </c>
      <c r="C30" s="407" t="s">
        <v>1486</v>
      </c>
      <c r="D30" s="327" t="s">
        <v>1099</v>
      </c>
      <c r="G30" s="227"/>
      <c r="H30" s="260"/>
      <c r="I30" s="261"/>
      <c r="J30" s="262">
        <v>8</v>
      </c>
      <c r="K30" s="263"/>
      <c r="L30" s="264" t="s">
        <v>1106</v>
      </c>
      <c r="M30" s="263"/>
      <c r="N30" s="263"/>
      <c r="O30" s="265" t="s">
        <v>1099</v>
      </c>
      <c r="P30" s="227"/>
      <c r="Q30" s="240">
        <v>37</v>
      </c>
      <c r="R30" s="253" t="str">
        <f t="shared" si="1"/>
        <v>II-0001.0037</v>
      </c>
      <c r="S30" s="227" t="str">
        <f t="shared" si="3"/>
        <v xml:space="preserve"> Ø20</v>
      </c>
    </row>
    <row r="31" spans="1:19" ht="16.5" thickTop="1" thickBot="1" x14ac:dyDescent="0.25">
      <c r="A31" s="406"/>
      <c r="B31" s="253"/>
      <c r="C31" s="407"/>
      <c r="D31" s="327"/>
      <c r="G31" s="227"/>
      <c r="H31" s="242"/>
      <c r="I31" s="248"/>
      <c r="J31" s="248"/>
      <c r="K31" s="250"/>
      <c r="L31" s="251"/>
      <c r="M31" s="250"/>
      <c r="N31" s="250"/>
      <c r="O31" s="266"/>
      <c r="P31" s="227"/>
      <c r="Q31" s="240"/>
      <c r="R31" s="253"/>
      <c r="S31" s="227"/>
    </row>
    <row r="32" spans="1:19" ht="15.75" thickTop="1" x14ac:dyDescent="0.2">
      <c r="A32" s="406">
        <v>2</v>
      </c>
      <c r="B32" s="253" t="s">
        <v>1503</v>
      </c>
      <c r="C32" s="407" t="s">
        <v>1111</v>
      </c>
      <c r="D32" s="327"/>
      <c r="G32" s="227"/>
      <c r="H32" s="267">
        <v>2</v>
      </c>
      <c r="I32" s="268"/>
      <c r="J32" s="269"/>
      <c r="K32" s="645" t="s">
        <v>1111</v>
      </c>
      <c r="L32" s="645"/>
      <c r="M32" s="645"/>
      <c r="N32" s="645"/>
      <c r="O32" s="270"/>
      <c r="P32" s="227"/>
      <c r="Q32" s="240">
        <f>H32</f>
        <v>2</v>
      </c>
      <c r="R32" s="232" t="str">
        <f>CONCATENATE("II-",TEXT(Q32,"0000"))</f>
        <v>II-0002</v>
      </c>
      <c r="S32" s="241" t="str">
        <f>K32</f>
        <v>ABOVEDAMIENTO  REACONDICIONAMIENTO</v>
      </c>
    </row>
    <row r="33" spans="1:19" ht="15.75" thickBot="1" x14ac:dyDescent="0.25">
      <c r="A33" s="406">
        <v>1</v>
      </c>
      <c r="B33" s="253" t="s">
        <v>1504</v>
      </c>
      <c r="C33" s="407" t="s">
        <v>1682</v>
      </c>
      <c r="D33" s="327" t="s">
        <v>7</v>
      </c>
      <c r="G33" s="227"/>
      <c r="H33" s="271"/>
      <c r="I33" s="272" t="s">
        <v>1096</v>
      </c>
      <c r="J33" s="273"/>
      <c r="K33" s="274" t="s">
        <v>1112</v>
      </c>
      <c r="L33" s="275"/>
      <c r="M33" s="275"/>
      <c r="N33" s="275"/>
      <c r="O33" s="276" t="s">
        <v>7</v>
      </c>
      <c r="P33" s="227"/>
      <c r="Q33" s="240">
        <v>1</v>
      </c>
      <c r="R33" s="253" t="str">
        <f>CONCATENATE($R$32,".",TEXT(Q33,"0000"))</f>
        <v>II-0002.0001</v>
      </c>
      <c r="S33" s="227" t="str">
        <f>CONCATENATE($K$33," ",L33)</f>
        <v xml:space="preserve">V-384 </v>
      </c>
    </row>
    <row r="34" spans="1:19" ht="16.5" thickTop="1" thickBot="1" x14ac:dyDescent="0.25">
      <c r="A34" s="406"/>
      <c r="B34" s="405"/>
      <c r="C34" s="407"/>
      <c r="D34" s="327"/>
      <c r="G34" s="227"/>
      <c r="H34" s="242"/>
      <c r="I34" s="248"/>
      <c r="J34" s="248"/>
      <c r="K34" s="277"/>
      <c r="L34" s="250"/>
      <c r="M34" s="250"/>
      <c r="N34" s="250"/>
      <c r="O34" s="278"/>
      <c r="P34" s="227"/>
      <c r="Q34" s="227"/>
      <c r="R34" s="227"/>
      <c r="S34" s="227"/>
    </row>
    <row r="35" spans="1:19" ht="15.75" thickTop="1" x14ac:dyDescent="0.2">
      <c r="A35" s="406">
        <v>3</v>
      </c>
      <c r="B35" s="405" t="s">
        <v>1505</v>
      </c>
      <c r="C35" s="407" t="s">
        <v>1113</v>
      </c>
      <c r="D35" s="327"/>
      <c r="G35" s="227"/>
      <c r="H35" s="267">
        <v>3</v>
      </c>
      <c r="I35" s="269"/>
      <c r="J35" s="269"/>
      <c r="K35" s="279" t="s">
        <v>1113</v>
      </c>
      <c r="L35" s="280"/>
      <c r="M35" s="280"/>
      <c r="N35" s="280"/>
      <c r="O35" s="270"/>
      <c r="P35" s="227"/>
      <c r="Q35" s="240">
        <f>H35</f>
        <v>3</v>
      </c>
      <c r="R35" s="232" t="str">
        <f>CONCATENATE("II-",TEXT(Q35,"0000"))</f>
        <v>II-0003</v>
      </c>
      <c r="S35" s="241" t="str">
        <f>K35</f>
        <v>ALAMBRADO</v>
      </c>
    </row>
    <row r="36" spans="1:19" x14ac:dyDescent="0.2">
      <c r="A36" s="406"/>
      <c r="B36" s="408"/>
      <c r="C36" s="409"/>
      <c r="D36" s="327"/>
      <c r="G36" s="227"/>
      <c r="H36" s="281"/>
      <c r="I36" s="243" t="s">
        <v>1096</v>
      </c>
      <c r="J36" s="244"/>
      <c r="K36" s="277" t="s">
        <v>1114</v>
      </c>
      <c r="L36" s="250"/>
      <c r="M36" s="250"/>
      <c r="N36" s="250"/>
      <c r="O36" s="282"/>
      <c r="P36" s="227"/>
      <c r="Q36" s="227"/>
      <c r="R36" s="227"/>
      <c r="S36" s="227"/>
    </row>
    <row r="37" spans="1:19" x14ac:dyDescent="0.2">
      <c r="A37" s="406">
        <v>1</v>
      </c>
      <c r="B37" s="253" t="s">
        <v>1506</v>
      </c>
      <c r="C37" s="407" t="s">
        <v>1686</v>
      </c>
      <c r="D37" s="327" t="s">
        <v>1115</v>
      </c>
      <c r="G37" s="227"/>
      <c r="H37" s="242"/>
      <c r="I37" s="248"/>
      <c r="J37" s="249">
        <v>1</v>
      </c>
      <c r="K37" s="250"/>
      <c r="L37" s="277" t="s">
        <v>1096</v>
      </c>
      <c r="M37" s="283"/>
      <c r="N37" s="250"/>
      <c r="O37" s="266" t="s">
        <v>1115</v>
      </c>
      <c r="P37" s="227"/>
      <c r="Q37" s="240">
        <v>1</v>
      </c>
      <c r="R37" s="253" t="str">
        <f>CONCATENATE($R$35,".",TEXT(Q37,"0000"))</f>
        <v>II-0003.0001</v>
      </c>
      <c r="S37" s="227" t="str">
        <f>CONCATENATE($K$36," - TIPO ",L37)</f>
        <v>H-2840-I - TIPO A</v>
      </c>
    </row>
    <row r="38" spans="1:19" x14ac:dyDescent="0.2">
      <c r="A38" s="406">
        <v>2</v>
      </c>
      <c r="B38" s="253" t="s">
        <v>1507</v>
      </c>
      <c r="C38" s="407" t="s">
        <v>1687</v>
      </c>
      <c r="D38" s="327" t="s">
        <v>1115</v>
      </c>
      <c r="G38" s="227"/>
      <c r="H38" s="242"/>
      <c r="I38" s="248"/>
      <c r="J38" s="249">
        <v>2</v>
      </c>
      <c r="K38" s="250"/>
      <c r="L38" s="277" t="s">
        <v>1107</v>
      </c>
      <c r="M38" s="283"/>
      <c r="N38" s="250"/>
      <c r="O38" s="266" t="s">
        <v>1115</v>
      </c>
      <c r="P38" s="227"/>
      <c r="Q38" s="240">
        <v>2</v>
      </c>
      <c r="R38" s="253" t="str">
        <f t="shared" ref="R38:R42" si="4">CONCATENATE($R$35,".",TEXT(Q38,"0000"))</f>
        <v>II-0003.0002</v>
      </c>
      <c r="S38" s="227" t="str">
        <f t="shared" ref="S38:S40" si="5">CONCATENATE($K$36," - TIPO ",L38)</f>
        <v>H-2840-I - TIPO B</v>
      </c>
    </row>
    <row r="39" spans="1:19" x14ac:dyDescent="0.2">
      <c r="A39" s="406">
        <v>3</v>
      </c>
      <c r="B39" s="253" t="s">
        <v>1508</v>
      </c>
      <c r="C39" s="407" t="s">
        <v>1688</v>
      </c>
      <c r="D39" s="327" t="s">
        <v>1115</v>
      </c>
      <c r="G39" s="227"/>
      <c r="H39" s="242"/>
      <c r="I39" s="248"/>
      <c r="J39" s="249">
        <v>3</v>
      </c>
      <c r="K39" s="250"/>
      <c r="L39" s="277" t="s">
        <v>1109</v>
      </c>
      <c r="M39" s="283"/>
      <c r="N39" s="250"/>
      <c r="O39" s="266" t="s">
        <v>1115</v>
      </c>
      <c r="P39" s="227"/>
      <c r="Q39" s="240">
        <v>3</v>
      </c>
      <c r="R39" s="253" t="str">
        <f t="shared" si="4"/>
        <v>II-0003.0003</v>
      </c>
      <c r="S39" s="227" t="str">
        <f t="shared" si="5"/>
        <v>H-2840-I - TIPO C</v>
      </c>
    </row>
    <row r="40" spans="1:19" x14ac:dyDescent="0.2">
      <c r="A40" s="406">
        <v>4</v>
      </c>
      <c r="B40" s="405" t="s">
        <v>1509</v>
      </c>
      <c r="C40" s="407" t="s">
        <v>1689</v>
      </c>
      <c r="D40" s="327" t="s">
        <v>1115</v>
      </c>
      <c r="G40" s="227"/>
      <c r="H40" s="242"/>
      <c r="I40" s="259"/>
      <c r="J40" s="254">
        <v>4</v>
      </c>
      <c r="K40" s="255"/>
      <c r="L40" s="284" t="s">
        <v>1116</v>
      </c>
      <c r="M40" s="285"/>
      <c r="N40" s="255"/>
      <c r="O40" s="286" t="s">
        <v>1115</v>
      </c>
      <c r="P40" s="227"/>
      <c r="Q40" s="240">
        <v>4</v>
      </c>
      <c r="R40" s="253" t="str">
        <f t="shared" si="4"/>
        <v>II-0003.0004</v>
      </c>
      <c r="S40" s="227" t="str">
        <f t="shared" si="5"/>
        <v>H-2840-I - TIPO D</v>
      </c>
    </row>
    <row r="41" spans="1:19" x14ac:dyDescent="0.2">
      <c r="A41" s="406">
        <v>5</v>
      </c>
      <c r="B41" s="253" t="s">
        <v>1510</v>
      </c>
      <c r="C41" s="407" t="s">
        <v>1117</v>
      </c>
      <c r="D41" s="327" t="s">
        <v>1115</v>
      </c>
      <c r="G41" s="227"/>
      <c r="H41" s="242"/>
      <c r="I41" s="254" t="s">
        <v>1107</v>
      </c>
      <c r="J41" s="259"/>
      <c r="K41" s="287" t="s">
        <v>1117</v>
      </c>
      <c r="L41" s="288"/>
      <c r="M41" s="288"/>
      <c r="N41" s="288"/>
      <c r="O41" s="289" t="s">
        <v>1115</v>
      </c>
      <c r="P41" s="227"/>
      <c r="Q41" s="240">
        <v>5</v>
      </c>
      <c r="R41" s="253" t="str">
        <f t="shared" si="4"/>
        <v>II-0003.0005</v>
      </c>
      <c r="S41" s="227" t="str">
        <f>CONCATENATE($E$36,K41)</f>
        <v>OLIMPICO H-9830</v>
      </c>
    </row>
    <row r="42" spans="1:19" ht="15.75" thickBot="1" x14ac:dyDescent="0.25">
      <c r="A42" s="406">
        <v>6</v>
      </c>
      <c r="B42" s="253" t="s">
        <v>1511</v>
      </c>
      <c r="C42" s="407" t="s">
        <v>1118</v>
      </c>
      <c r="D42" s="327" t="s">
        <v>1115</v>
      </c>
      <c r="G42" s="227"/>
      <c r="H42" s="260"/>
      <c r="I42" s="262" t="s">
        <v>1109</v>
      </c>
      <c r="J42" s="273"/>
      <c r="K42" s="274" t="s">
        <v>1118</v>
      </c>
      <c r="L42" s="275"/>
      <c r="M42" s="275"/>
      <c r="N42" s="275"/>
      <c r="O42" s="290" t="s">
        <v>1115</v>
      </c>
      <c r="P42" s="227"/>
      <c r="Q42" s="240">
        <v>6</v>
      </c>
      <c r="R42" s="253" t="str">
        <f t="shared" si="4"/>
        <v>II-0003.0006</v>
      </c>
      <c r="S42" s="227" t="str">
        <f>CONCATENATE($E$36,K42)</f>
        <v>TRAZADO C/ REPOSICION  (%)</v>
      </c>
    </row>
    <row r="43" spans="1:19" ht="15.75" thickTop="1" x14ac:dyDescent="0.2">
      <c r="A43" s="406">
        <v>7</v>
      </c>
      <c r="B43" s="253" t="s">
        <v>1683</v>
      </c>
      <c r="C43" s="407" t="s">
        <v>1160</v>
      </c>
      <c r="D43" s="327" t="s">
        <v>1115</v>
      </c>
      <c r="G43" s="227"/>
      <c r="H43" s="242"/>
      <c r="I43" s="248"/>
      <c r="J43" s="248"/>
      <c r="K43" s="277"/>
      <c r="L43" s="250"/>
      <c r="M43" s="250"/>
      <c r="N43" s="250"/>
      <c r="O43" s="266"/>
      <c r="P43" s="227"/>
      <c r="Q43" s="240"/>
      <c r="R43" s="253"/>
      <c r="S43" s="227"/>
    </row>
    <row r="44" spans="1:19" x14ac:dyDescent="0.2">
      <c r="A44" s="406">
        <v>4</v>
      </c>
      <c r="B44" s="405" t="s">
        <v>1512</v>
      </c>
      <c r="C44" s="407" t="s">
        <v>1119</v>
      </c>
      <c r="D44" s="327"/>
      <c r="G44" s="227"/>
      <c r="H44" s="267">
        <v>4</v>
      </c>
      <c r="I44" s="269"/>
      <c r="J44" s="269"/>
      <c r="K44" s="646" t="s">
        <v>1119</v>
      </c>
      <c r="L44" s="646"/>
      <c r="M44" s="646"/>
      <c r="N44" s="646"/>
      <c r="O44" s="291"/>
      <c r="P44" s="227"/>
      <c r="Q44" s="240">
        <f>H44</f>
        <v>4</v>
      </c>
      <c r="R44" s="232" t="str">
        <f>CONCATENATE("II-",TEXT(Q44,"0000"))</f>
        <v>II-0004</v>
      </c>
      <c r="S44" s="241" t="str">
        <f>K44</f>
        <v>ALCANTARILLAS METALICAS ACERO CORRUGADO</v>
      </c>
    </row>
    <row r="45" spans="1:19" x14ac:dyDescent="0.2">
      <c r="A45" s="406"/>
      <c r="B45" s="253"/>
      <c r="C45" s="407"/>
      <c r="D45" s="327"/>
      <c r="G45" s="227"/>
      <c r="H45" s="281"/>
      <c r="I45" s="243" t="s">
        <v>1096</v>
      </c>
      <c r="J45" s="244"/>
      <c r="K45" s="245" t="s">
        <v>1120</v>
      </c>
      <c r="L45" s="246"/>
      <c r="M45" s="246"/>
      <c r="N45" s="246"/>
      <c r="O45" s="292"/>
      <c r="P45" s="227"/>
      <c r="Q45" s="227"/>
      <c r="R45" s="227"/>
      <c r="S45" s="227"/>
    </row>
    <row r="46" spans="1:19" x14ac:dyDescent="0.2">
      <c r="A46" s="406">
        <v>1</v>
      </c>
      <c r="B46" s="253" t="s">
        <v>1513</v>
      </c>
      <c r="C46" s="407" t="s">
        <v>1690</v>
      </c>
      <c r="D46" s="327" t="s">
        <v>1115</v>
      </c>
      <c r="G46" s="227"/>
      <c r="H46" s="242"/>
      <c r="I46" s="248"/>
      <c r="J46" s="249">
        <v>1</v>
      </c>
      <c r="K46" s="250"/>
      <c r="L46" s="251" t="s">
        <v>1121</v>
      </c>
      <c r="M46" s="250"/>
      <c r="N46" s="250"/>
      <c r="O46" s="266" t="s">
        <v>1115</v>
      </c>
      <c r="P46" s="227"/>
      <c r="Q46" s="240">
        <v>1</v>
      </c>
      <c r="R46" s="253" t="str">
        <f>CONCATENATE($R$44,".",TEXT(Q46,"0000"))</f>
        <v>II-0004.0001</v>
      </c>
      <c r="S46" s="227" t="str">
        <f>CONCATENATE($K$45," - TIPO ",L46)</f>
        <v>H-10209 - TIPO H-9987</v>
      </c>
    </row>
    <row r="47" spans="1:19" x14ac:dyDescent="0.2">
      <c r="A47" s="406">
        <v>2</v>
      </c>
      <c r="B47" s="405" t="s">
        <v>1514</v>
      </c>
      <c r="C47" s="407" t="s">
        <v>1691</v>
      </c>
      <c r="D47" s="327" t="s">
        <v>1115</v>
      </c>
      <c r="G47" s="227"/>
      <c r="H47" s="242"/>
      <c r="I47" s="248"/>
      <c r="J47" s="254">
        <v>2</v>
      </c>
      <c r="K47" s="250"/>
      <c r="L47" s="251" t="s">
        <v>1122</v>
      </c>
      <c r="M47" s="250"/>
      <c r="N47" s="250"/>
      <c r="O47" s="266" t="s">
        <v>1115</v>
      </c>
      <c r="P47" s="227"/>
      <c r="Q47" s="240">
        <v>2</v>
      </c>
      <c r="R47" s="253" t="str">
        <f>CONCATENATE($R$44,".",TEXT(Q47,"0000"))</f>
        <v>II-0004.0002</v>
      </c>
      <c r="S47" s="227" t="str">
        <f>CONCATENATE($K$45," - TIPO ",L47)</f>
        <v>H-10209 - TIPO H-2993</v>
      </c>
    </row>
    <row r="48" spans="1:19" x14ac:dyDescent="0.2">
      <c r="A48" s="406"/>
      <c r="B48" s="405"/>
      <c r="C48" s="407"/>
      <c r="D48" s="327"/>
      <c r="G48" s="227"/>
      <c r="H48" s="242"/>
      <c r="I48" s="243" t="s">
        <v>1107</v>
      </c>
      <c r="J48" s="244"/>
      <c r="K48" s="245" t="s">
        <v>1123</v>
      </c>
      <c r="L48" s="246"/>
      <c r="M48" s="246"/>
      <c r="N48" s="246"/>
      <c r="O48" s="292"/>
      <c r="P48" s="227"/>
      <c r="Q48" s="227"/>
      <c r="R48" s="227"/>
      <c r="S48" s="227"/>
    </row>
    <row r="49" spans="1:19" x14ac:dyDescent="0.2">
      <c r="A49" s="406">
        <v>3</v>
      </c>
      <c r="B49" s="408" t="s">
        <v>1515</v>
      </c>
      <c r="C49" s="409" t="s">
        <v>1692</v>
      </c>
      <c r="D49" s="327" t="s">
        <v>1115</v>
      </c>
      <c r="G49" s="227"/>
      <c r="H49" s="242"/>
      <c r="I49" s="248"/>
      <c r="J49" s="249">
        <v>1</v>
      </c>
      <c r="K49" s="250"/>
      <c r="L49" s="251" t="s">
        <v>1121</v>
      </c>
      <c r="M49" s="250"/>
      <c r="N49" s="250"/>
      <c r="O49" s="266" t="s">
        <v>1115</v>
      </c>
      <c r="P49" s="227"/>
      <c r="Q49" s="240">
        <v>3</v>
      </c>
      <c r="R49" s="253" t="str">
        <f>CONCATENATE($R$44,".",TEXT(Q49,"0000"))</f>
        <v>II-0004.0003</v>
      </c>
      <c r="S49" s="227" t="str">
        <f>CONCATENATE($K$48," - TIPO ",L49)</f>
        <v>H-10235 - TIPO H-9987</v>
      </c>
    </row>
    <row r="50" spans="1:19" x14ac:dyDescent="0.2">
      <c r="A50" s="406">
        <v>4</v>
      </c>
      <c r="B50" s="253" t="s">
        <v>1516</v>
      </c>
      <c r="C50" s="407" t="s">
        <v>1693</v>
      </c>
      <c r="D50" s="327" t="s">
        <v>1115</v>
      </c>
      <c r="G50" s="227"/>
      <c r="H50" s="242"/>
      <c r="I50" s="248"/>
      <c r="J50" s="254">
        <v>2</v>
      </c>
      <c r="K50" s="250"/>
      <c r="L50" s="251" t="s">
        <v>1122</v>
      </c>
      <c r="M50" s="250"/>
      <c r="N50" s="250"/>
      <c r="O50" s="266" t="s">
        <v>1115</v>
      </c>
      <c r="P50" s="227"/>
      <c r="Q50" s="240">
        <v>4</v>
      </c>
      <c r="R50" s="253" t="str">
        <f>CONCATENATE($R$44,".",TEXT(Q50,"0000"))</f>
        <v>II-0004.0004</v>
      </c>
      <c r="S50" s="227" t="str">
        <f>CONCATENATE($K$48," - TIPO ",L50)</f>
        <v>H-10235 - TIPO H-2993</v>
      </c>
    </row>
    <row r="51" spans="1:19" x14ac:dyDescent="0.2">
      <c r="A51" s="406"/>
      <c r="B51" s="253"/>
      <c r="C51" s="407"/>
      <c r="D51" s="327"/>
      <c r="G51" s="227"/>
      <c r="H51" s="242"/>
      <c r="I51" s="243" t="s">
        <v>1109</v>
      </c>
      <c r="J51" s="244"/>
      <c r="K51" s="245" t="s">
        <v>1124</v>
      </c>
      <c r="L51" s="246"/>
      <c r="M51" s="246"/>
      <c r="N51" s="246"/>
      <c r="O51" s="292"/>
      <c r="P51" s="227"/>
      <c r="Q51" s="227"/>
      <c r="R51" s="227"/>
      <c r="S51" s="227"/>
    </row>
    <row r="52" spans="1:19" ht="15.75" thickBot="1" x14ac:dyDescent="0.25">
      <c r="A52" s="406">
        <v>5</v>
      </c>
      <c r="B52" s="253" t="s">
        <v>1517</v>
      </c>
      <c r="C52" s="407" t="s">
        <v>1694</v>
      </c>
      <c r="D52" s="327" t="s">
        <v>1115</v>
      </c>
      <c r="G52" s="227"/>
      <c r="H52" s="293"/>
      <c r="I52" s="294"/>
      <c r="J52" s="295">
        <v>1</v>
      </c>
      <c r="K52" s="296"/>
      <c r="L52" s="297" t="s">
        <v>1125</v>
      </c>
      <c r="M52" s="296"/>
      <c r="N52" s="296"/>
      <c r="O52" s="298" t="s">
        <v>1115</v>
      </c>
      <c r="P52" s="227"/>
      <c r="Q52" s="240">
        <v>5</v>
      </c>
      <c r="R52" s="253" t="str">
        <f>CONCATENATE($R$44,".",TEXT(Q52,"0000"))</f>
        <v>II-0004.0005</v>
      </c>
      <c r="S52" s="227" t="str">
        <f>CONCATENATE($K$51," - TIPO ",L52)</f>
        <v>H-10236 - TIPO H-2553</v>
      </c>
    </row>
    <row r="53" spans="1:19" x14ac:dyDescent="0.2">
      <c r="A53" s="406"/>
      <c r="B53" s="253"/>
      <c r="C53" s="407"/>
      <c r="D53" s="327"/>
      <c r="G53" s="250"/>
      <c r="H53" s="299"/>
      <c r="I53" s="248"/>
      <c r="J53" s="248"/>
      <c r="K53" s="250"/>
      <c r="L53" s="251"/>
      <c r="M53" s="250"/>
      <c r="N53" s="250"/>
      <c r="O53" s="283"/>
      <c r="P53" s="250"/>
      <c r="Q53" s="250"/>
      <c r="R53" s="250"/>
      <c r="S53" s="250"/>
    </row>
    <row r="54" spans="1:19" x14ac:dyDescent="0.2">
      <c r="A54" s="406">
        <v>4</v>
      </c>
      <c r="B54" s="253" t="s">
        <v>1512</v>
      </c>
      <c r="C54" s="407" t="s">
        <v>1119</v>
      </c>
      <c r="D54" s="327"/>
      <c r="G54" s="227"/>
      <c r="H54" s="267">
        <v>4</v>
      </c>
      <c r="I54" s="269"/>
      <c r="J54" s="269"/>
      <c r="K54" s="646" t="s">
        <v>1119</v>
      </c>
      <c r="L54" s="646"/>
      <c r="M54" s="646"/>
      <c r="N54" s="646"/>
      <c r="O54" s="291"/>
      <c r="P54" s="227"/>
      <c r="Q54" s="240">
        <f>H54</f>
        <v>4</v>
      </c>
      <c r="R54" s="232" t="str">
        <f>CONCATENATE("II-",TEXT(Q54,"0000"))</f>
        <v>II-0004</v>
      </c>
      <c r="S54" s="241" t="str">
        <f>K54</f>
        <v>ALCANTARILLAS METALICAS ACERO CORRUGADO</v>
      </c>
    </row>
    <row r="55" spans="1:19" x14ac:dyDescent="0.2">
      <c r="A55" s="406"/>
      <c r="B55" s="253"/>
      <c r="C55" s="407"/>
      <c r="D55" s="327"/>
      <c r="G55" s="227"/>
      <c r="H55" s="242"/>
      <c r="I55" s="243" t="s">
        <v>1116</v>
      </c>
      <c r="J55" s="244"/>
      <c r="K55" s="251" t="s">
        <v>1108</v>
      </c>
      <c r="L55" s="250"/>
      <c r="M55" s="250"/>
      <c r="N55" s="250"/>
      <c r="O55" s="282"/>
      <c r="P55" s="227"/>
      <c r="Q55" s="227"/>
      <c r="R55" s="227"/>
      <c r="S55" s="227"/>
    </row>
    <row r="56" spans="1:19" x14ac:dyDescent="0.2">
      <c r="A56" s="406">
        <v>10</v>
      </c>
      <c r="B56" s="253" t="s">
        <v>1518</v>
      </c>
      <c r="C56" s="407" t="s">
        <v>1519</v>
      </c>
      <c r="D56" s="327" t="s">
        <v>1115</v>
      </c>
      <c r="G56" s="227"/>
      <c r="H56" s="242"/>
      <c r="I56" s="248"/>
      <c r="J56" s="249">
        <v>1</v>
      </c>
      <c r="K56" s="250"/>
      <c r="L56" s="251" t="s">
        <v>1126</v>
      </c>
      <c r="M56" s="250"/>
      <c r="N56" s="250"/>
      <c r="O56" s="282" t="s">
        <v>1115</v>
      </c>
      <c r="P56" s="227"/>
      <c r="Q56" s="240">
        <v>10</v>
      </c>
      <c r="R56" s="253" t="str">
        <f>CONCATENATE($R$44,".",TEXT(Q56,"0000"))</f>
        <v>II-0004.0010</v>
      </c>
      <c r="S56" s="227" t="str">
        <f>CONCATENATE($K$55," - TIPO ",L56)</f>
        <v>ESPECIAL - TIPO BOVEDA PERFIL ALTO Z-6584</v>
      </c>
    </row>
    <row r="57" spans="1:19" x14ac:dyDescent="0.2">
      <c r="A57" s="406">
        <v>11</v>
      </c>
      <c r="B57" s="253" t="s">
        <v>1520</v>
      </c>
      <c r="C57" s="407" t="s">
        <v>1521</v>
      </c>
      <c r="D57" s="327" t="s">
        <v>1115</v>
      </c>
      <c r="G57" s="227"/>
      <c r="H57" s="242"/>
      <c r="I57" s="248"/>
      <c r="J57" s="249">
        <v>2</v>
      </c>
      <c r="K57" s="250"/>
      <c r="L57" s="251" t="s">
        <v>1127</v>
      </c>
      <c r="M57" s="250"/>
      <c r="N57" s="250"/>
      <c r="O57" s="282" t="s">
        <v>1115</v>
      </c>
      <c r="P57" s="227"/>
      <c r="Q57" s="240">
        <v>11</v>
      </c>
      <c r="R57" s="253" t="str">
        <f t="shared" ref="R57:R66" si="6">CONCATENATE($R$44,".",TEXT(Q57,"0000"))</f>
        <v>II-0004.0011</v>
      </c>
      <c r="S57" s="227" t="str">
        <f t="shared" ref="S57:S60" si="7">CONCATENATE($K$55," - TIPO ",L57)</f>
        <v>ESPECIAL - TIPO BOVEDA PERFIL BAJO Z-6584</v>
      </c>
    </row>
    <row r="58" spans="1:19" x14ac:dyDescent="0.2">
      <c r="A58" s="406">
        <v>12</v>
      </c>
      <c r="B58" s="405" t="s">
        <v>1522</v>
      </c>
      <c r="C58" s="407" t="s">
        <v>1523</v>
      </c>
      <c r="D58" s="327" t="s">
        <v>1115</v>
      </c>
      <c r="G58" s="227"/>
      <c r="H58" s="242"/>
      <c r="I58" s="248"/>
      <c r="J58" s="249">
        <v>3</v>
      </c>
      <c r="K58" s="250"/>
      <c r="L58" s="251" t="s">
        <v>1128</v>
      </c>
      <c r="M58" s="250"/>
      <c r="N58" s="250"/>
      <c r="O58" s="282" t="s">
        <v>1115</v>
      </c>
      <c r="P58" s="227"/>
      <c r="Q58" s="240">
        <v>12</v>
      </c>
      <c r="R58" s="253" t="str">
        <f t="shared" si="6"/>
        <v>II-0004.0012</v>
      </c>
      <c r="S58" s="227" t="str">
        <f t="shared" si="7"/>
        <v>ESPECIAL - TIPO CIRCULAR</v>
      </c>
    </row>
    <row r="59" spans="1:19" x14ac:dyDescent="0.2">
      <c r="A59" s="406">
        <v>13</v>
      </c>
      <c r="B59" s="405" t="s">
        <v>1524</v>
      </c>
      <c r="C59" s="407" t="s">
        <v>1525</v>
      </c>
      <c r="D59" s="327" t="s">
        <v>1115</v>
      </c>
      <c r="G59" s="227"/>
      <c r="H59" s="242"/>
      <c r="I59" s="248"/>
      <c r="J59" s="249">
        <v>4</v>
      </c>
      <c r="K59" s="250"/>
      <c r="L59" s="251" t="s">
        <v>1129</v>
      </c>
      <c r="M59" s="250"/>
      <c r="N59" s="250"/>
      <c r="O59" s="282" t="s">
        <v>1115</v>
      </c>
      <c r="P59" s="227"/>
      <c r="Q59" s="240">
        <v>13</v>
      </c>
      <c r="R59" s="253" t="str">
        <f t="shared" si="6"/>
        <v>II-0004.0013</v>
      </c>
      <c r="S59" s="227" t="str">
        <f t="shared" si="7"/>
        <v>ESPECIAL - TIPO ELIPTICA</v>
      </c>
    </row>
    <row r="60" spans="1:19" x14ac:dyDescent="0.2">
      <c r="A60" s="406">
        <v>14</v>
      </c>
      <c r="B60" s="253" t="s">
        <v>1526</v>
      </c>
      <c r="C60" s="407" t="s">
        <v>1527</v>
      </c>
      <c r="D60" s="327" t="s">
        <v>1115</v>
      </c>
      <c r="G60" s="227"/>
      <c r="H60" s="242"/>
      <c r="I60" s="300"/>
      <c r="J60" s="254">
        <v>5</v>
      </c>
      <c r="K60" s="255"/>
      <c r="L60" s="256" t="s">
        <v>1130</v>
      </c>
      <c r="M60" s="255"/>
      <c r="N60" s="255"/>
      <c r="O60" s="301" t="s">
        <v>1115</v>
      </c>
      <c r="P60" s="227"/>
      <c r="Q60" s="240">
        <v>14</v>
      </c>
      <c r="R60" s="253" t="str">
        <f t="shared" si="6"/>
        <v>II-0004.0014</v>
      </c>
      <c r="S60" s="227" t="str">
        <f t="shared" si="7"/>
        <v>ESPECIAL - TIPO ELIPTICA P/ FERROCARRIL Z-6584</v>
      </c>
    </row>
    <row r="61" spans="1:19" x14ac:dyDescent="0.2">
      <c r="A61" s="406">
        <v>20</v>
      </c>
      <c r="B61" s="253" t="s">
        <v>1528</v>
      </c>
      <c r="C61" s="407" t="s">
        <v>1132</v>
      </c>
      <c r="D61" s="327" t="s">
        <v>1115</v>
      </c>
      <c r="G61" s="302"/>
      <c r="H61" s="303"/>
      <c r="I61" s="304" t="s">
        <v>1131</v>
      </c>
      <c r="J61" s="304"/>
      <c r="K61" s="305" t="s">
        <v>1132</v>
      </c>
      <c r="L61" s="306"/>
      <c r="M61" s="306"/>
      <c r="N61" s="306"/>
      <c r="O61" s="307" t="s">
        <v>1115</v>
      </c>
      <c r="P61" s="302"/>
      <c r="Q61" s="240">
        <v>20</v>
      </c>
      <c r="R61" s="253" t="str">
        <f t="shared" si="6"/>
        <v>II-0004.0020</v>
      </c>
      <c r="S61" s="227" t="str">
        <f>CONCATENATE(K61)</f>
        <v>PINTURA</v>
      </c>
    </row>
    <row r="62" spans="1:19" x14ac:dyDescent="0.2">
      <c r="A62" s="406">
        <v>21</v>
      </c>
      <c r="B62" s="405" t="s">
        <v>1529</v>
      </c>
      <c r="C62" s="407" t="s">
        <v>1134</v>
      </c>
      <c r="D62" s="327" t="s">
        <v>1115</v>
      </c>
      <c r="G62" s="302"/>
      <c r="H62" s="303"/>
      <c r="I62" s="304" t="s">
        <v>1133</v>
      </c>
      <c r="J62" s="304"/>
      <c r="K62" s="647" t="s">
        <v>1134</v>
      </c>
      <c r="L62" s="647"/>
      <c r="M62" s="306"/>
      <c r="N62" s="306"/>
      <c r="O62" s="308" t="s">
        <v>1115</v>
      </c>
      <c r="P62" s="302"/>
      <c r="Q62" s="240">
        <v>21</v>
      </c>
      <c r="R62" s="253" t="str">
        <f t="shared" si="6"/>
        <v>II-0004.0021</v>
      </c>
      <c r="S62" s="227" t="str">
        <f t="shared" ref="S62:S66" si="8">CONCATENATE(K62)</f>
        <v>COLOCACION</v>
      </c>
    </row>
    <row r="63" spans="1:19" x14ac:dyDescent="0.2">
      <c r="A63" s="406">
        <v>22</v>
      </c>
      <c r="B63" s="253" t="s">
        <v>1530</v>
      </c>
      <c r="C63" s="407" t="s">
        <v>1136</v>
      </c>
      <c r="D63" s="327" t="s">
        <v>1137</v>
      </c>
      <c r="G63" s="302"/>
      <c r="H63" s="303"/>
      <c r="I63" s="304" t="s">
        <v>1135</v>
      </c>
      <c r="J63" s="304"/>
      <c r="K63" s="647" t="s">
        <v>1136</v>
      </c>
      <c r="L63" s="647"/>
      <c r="M63" s="306"/>
      <c r="N63" s="306"/>
      <c r="O63" s="308" t="s">
        <v>1137</v>
      </c>
      <c r="P63" s="302"/>
      <c r="Q63" s="240">
        <v>22</v>
      </c>
      <c r="R63" s="253" t="str">
        <f t="shared" si="6"/>
        <v>II-0004.0022</v>
      </c>
      <c r="S63" s="227" t="str">
        <f t="shared" si="8"/>
        <v>RELLENO DE SOCAVACION</v>
      </c>
    </row>
    <row r="64" spans="1:19" x14ac:dyDescent="0.2">
      <c r="A64" s="406">
        <v>23</v>
      </c>
      <c r="B64" s="253" t="s">
        <v>1531</v>
      </c>
      <c r="C64" s="407" t="s">
        <v>1139</v>
      </c>
      <c r="D64" s="327" t="s">
        <v>1115</v>
      </c>
      <c r="G64" s="227"/>
      <c r="H64" s="303"/>
      <c r="I64" s="243" t="s">
        <v>1138</v>
      </c>
      <c r="J64" s="288"/>
      <c r="K64" s="309" t="s">
        <v>1139</v>
      </c>
      <c r="L64" s="288"/>
      <c r="M64" s="288"/>
      <c r="N64" s="288"/>
      <c r="O64" s="308" t="s">
        <v>1115</v>
      </c>
      <c r="P64" s="227"/>
      <c r="Q64" s="240">
        <v>23</v>
      </c>
      <c r="R64" s="253" t="str">
        <f t="shared" si="6"/>
        <v>II-0004.0023</v>
      </c>
      <c r="S64" s="227" t="str">
        <f t="shared" si="8"/>
        <v>REPARACION</v>
      </c>
    </row>
    <row r="65" spans="1:19" x14ac:dyDescent="0.2">
      <c r="A65" s="406">
        <v>24</v>
      </c>
      <c r="B65" s="405" t="s">
        <v>1532</v>
      </c>
      <c r="C65" s="407" t="s">
        <v>1140</v>
      </c>
      <c r="D65" s="327" t="s">
        <v>1115</v>
      </c>
      <c r="G65" s="227"/>
      <c r="H65" s="303"/>
      <c r="I65" s="243" t="s">
        <v>1001</v>
      </c>
      <c r="J65" s="288"/>
      <c r="K65" s="309" t="s">
        <v>1140</v>
      </c>
      <c r="L65" s="288"/>
      <c r="M65" s="288"/>
      <c r="N65" s="288"/>
      <c r="O65" s="308" t="s">
        <v>1115</v>
      </c>
      <c r="P65" s="227"/>
      <c r="Q65" s="240">
        <v>24</v>
      </c>
      <c r="R65" s="253" t="str">
        <f t="shared" si="6"/>
        <v>II-0004.0024</v>
      </c>
      <c r="S65" s="227" t="str">
        <f t="shared" si="8"/>
        <v>RETIRO Y RECOLOCACION</v>
      </c>
    </row>
    <row r="66" spans="1:19" ht="15.75" thickBot="1" x14ac:dyDescent="0.25">
      <c r="A66" s="406">
        <v>25</v>
      </c>
      <c r="B66" s="405" t="s">
        <v>1533</v>
      </c>
      <c r="C66" s="407" t="s">
        <v>1142</v>
      </c>
      <c r="D66" s="327" t="s">
        <v>1115</v>
      </c>
      <c r="G66" s="227"/>
      <c r="H66" s="310"/>
      <c r="I66" s="272" t="s">
        <v>1141</v>
      </c>
      <c r="J66" s="275"/>
      <c r="K66" s="311" t="s">
        <v>1142</v>
      </c>
      <c r="L66" s="275"/>
      <c r="M66" s="275"/>
      <c r="N66" s="275"/>
      <c r="O66" s="312" t="s">
        <v>1115</v>
      </c>
      <c r="P66" s="227"/>
      <c r="Q66" s="240">
        <v>25</v>
      </c>
      <c r="R66" s="253" t="str">
        <f t="shared" si="6"/>
        <v>II-0004.0025</v>
      </c>
      <c r="S66" s="227" t="str">
        <f t="shared" si="8"/>
        <v xml:space="preserve">RETIRO </v>
      </c>
    </row>
    <row r="67" spans="1:19" ht="16.5" thickTop="1" thickBot="1" x14ac:dyDescent="0.25">
      <c r="A67" s="406"/>
      <c r="B67" s="408"/>
      <c r="C67" s="409"/>
      <c r="D67" s="327"/>
      <c r="G67" s="227"/>
      <c r="H67" s="242"/>
      <c r="I67" s="248"/>
      <c r="J67" s="250"/>
      <c r="K67" s="251"/>
      <c r="L67" s="250"/>
      <c r="M67" s="250"/>
      <c r="N67" s="250"/>
      <c r="O67" s="313"/>
      <c r="P67" s="227"/>
      <c r="Q67" s="240"/>
      <c r="R67" s="253"/>
      <c r="S67" s="227"/>
    </row>
    <row r="68" spans="1:19" ht="15.75" thickTop="1" x14ac:dyDescent="0.2">
      <c r="A68" s="406">
        <v>5</v>
      </c>
      <c r="B68" s="253" t="s">
        <v>1534</v>
      </c>
      <c r="C68" s="407" t="s">
        <v>1143</v>
      </c>
      <c r="D68" s="327"/>
      <c r="G68" s="227"/>
      <c r="H68" s="267">
        <v>5</v>
      </c>
      <c r="I68" s="269"/>
      <c r="J68" s="280"/>
      <c r="K68" s="314" t="s">
        <v>1143</v>
      </c>
      <c r="L68" s="280"/>
      <c r="M68" s="280"/>
      <c r="N68" s="280"/>
      <c r="O68" s="291"/>
      <c r="P68" s="227"/>
      <c r="Q68" s="240">
        <f>H68</f>
        <v>5</v>
      </c>
      <c r="R68" s="232" t="str">
        <f>CONCATENATE("II-",TEXT(Q68,"0000"))</f>
        <v>II-0005</v>
      </c>
      <c r="S68" s="241" t="str">
        <f>K68</f>
        <v>ALCANTARILLAS HORMIGON</v>
      </c>
    </row>
    <row r="69" spans="1:19" x14ac:dyDescent="0.2">
      <c r="A69" s="406"/>
      <c r="B69" s="253"/>
      <c r="C69" s="407"/>
      <c r="D69" s="327"/>
      <c r="G69" s="227"/>
      <c r="H69" s="242"/>
      <c r="I69" s="243" t="s">
        <v>1096</v>
      </c>
      <c r="J69" s="246"/>
      <c r="K69" s="251" t="s">
        <v>1128</v>
      </c>
      <c r="L69" s="250"/>
      <c r="M69" s="250"/>
      <c r="N69" s="250"/>
      <c r="O69" s="282"/>
      <c r="P69" s="227"/>
      <c r="Q69" s="227"/>
      <c r="R69" s="227"/>
      <c r="S69" s="227"/>
    </row>
    <row r="70" spans="1:19" x14ac:dyDescent="0.2">
      <c r="A70" s="406">
        <v>1</v>
      </c>
      <c r="B70" s="253" t="s">
        <v>1535</v>
      </c>
      <c r="C70" s="407" t="s">
        <v>1536</v>
      </c>
      <c r="D70" s="327" t="s">
        <v>1115</v>
      </c>
      <c r="G70" s="227"/>
      <c r="H70" s="242"/>
      <c r="I70" s="248"/>
      <c r="J70" s="249">
        <v>1</v>
      </c>
      <c r="K70" s="250"/>
      <c r="L70" s="251" t="s">
        <v>1144</v>
      </c>
      <c r="M70" s="250"/>
      <c r="N70" s="250"/>
      <c r="O70" s="282" t="s">
        <v>1115</v>
      </c>
      <c r="P70" s="227"/>
      <c r="Q70" s="240">
        <v>1</v>
      </c>
      <c r="R70" s="253" t="str">
        <f>CONCATENATE($R$68,".",TEXT(Q70,"0000"))</f>
        <v>II-0005.0001</v>
      </c>
      <c r="S70" s="227" t="str">
        <f>CONCATENATE($K$69," - TIPO ",L70)</f>
        <v>CIRCULAR - TIPO A-82</v>
      </c>
    </row>
    <row r="71" spans="1:19" x14ac:dyDescent="0.2">
      <c r="A71" s="406">
        <v>2</v>
      </c>
      <c r="B71" s="253" t="s">
        <v>1537</v>
      </c>
      <c r="C71" s="407" t="s">
        <v>1538</v>
      </c>
      <c r="D71" s="327" t="s">
        <v>1115</v>
      </c>
      <c r="G71" s="227"/>
      <c r="H71" s="242"/>
      <c r="I71" s="259"/>
      <c r="J71" s="254">
        <v>2</v>
      </c>
      <c r="K71" s="255"/>
      <c r="L71" s="256" t="s">
        <v>1122</v>
      </c>
      <c r="M71" s="255"/>
      <c r="N71" s="255"/>
      <c r="O71" s="301" t="s">
        <v>1115</v>
      </c>
      <c r="P71" s="227"/>
      <c r="Q71" s="240">
        <v>2</v>
      </c>
      <c r="R71" s="253" t="str">
        <f>CONCATENATE($R$68,".",TEXT(Q71,"0000"))</f>
        <v>II-0005.0002</v>
      </c>
      <c r="S71" s="227" t="str">
        <f>CONCATENATE($K$69," - TIPO ",L71)</f>
        <v>CIRCULAR - TIPO H-2993</v>
      </c>
    </row>
    <row r="72" spans="1:19" x14ac:dyDescent="0.2">
      <c r="A72" s="406"/>
      <c r="B72" s="405"/>
      <c r="C72" s="407"/>
      <c r="D72" s="327" t="s">
        <v>1115</v>
      </c>
      <c r="G72" s="227"/>
      <c r="H72" s="242"/>
      <c r="I72" s="254" t="s">
        <v>1107</v>
      </c>
      <c r="J72" s="248"/>
      <c r="K72" s="251" t="s">
        <v>1145</v>
      </c>
      <c r="L72" s="251"/>
      <c r="M72" s="250"/>
      <c r="N72" s="250"/>
      <c r="O72" s="282" t="s">
        <v>1115</v>
      </c>
      <c r="P72" s="227"/>
      <c r="Q72" s="227"/>
      <c r="R72" s="227"/>
      <c r="S72" s="227"/>
    </row>
    <row r="73" spans="1:19" x14ac:dyDescent="0.2">
      <c r="A73" s="406">
        <v>10</v>
      </c>
      <c r="B73" s="405" t="s">
        <v>1539</v>
      </c>
      <c r="C73" s="407" t="s">
        <v>1540</v>
      </c>
      <c r="D73" s="327" t="s">
        <v>1115</v>
      </c>
      <c r="G73" s="227"/>
      <c r="H73" s="242"/>
      <c r="I73" s="248"/>
      <c r="J73" s="249">
        <v>1</v>
      </c>
      <c r="K73" s="250"/>
      <c r="L73" s="251" t="s">
        <v>1146</v>
      </c>
      <c r="M73" s="250"/>
      <c r="N73" s="250"/>
      <c r="O73" s="266" t="s">
        <v>1115</v>
      </c>
      <c r="P73" s="227"/>
      <c r="Q73" s="240">
        <v>10</v>
      </c>
      <c r="R73" s="253" t="str">
        <f>CONCATENATE($R$68,".",TEXT(Q73,"0000"))</f>
        <v>II-0005.0010</v>
      </c>
      <c r="S73" s="227" t="str">
        <f>CONCATENATE($K$72," - TIPO ",L73)</f>
        <v>RECTANGULAR - TIPO H-1900-BIS-1</v>
      </c>
    </row>
    <row r="74" spans="1:19" x14ac:dyDescent="0.2">
      <c r="A74" s="406">
        <v>11</v>
      </c>
      <c r="B74" s="408" t="s">
        <v>1541</v>
      </c>
      <c r="C74" s="409" t="s">
        <v>1542</v>
      </c>
      <c r="D74" s="327" t="s">
        <v>1115</v>
      </c>
      <c r="G74" s="227"/>
      <c r="H74" s="242"/>
      <c r="I74" s="248"/>
      <c r="J74" s="249">
        <v>2</v>
      </c>
      <c r="K74" s="250"/>
      <c r="L74" s="251" t="s">
        <v>1147</v>
      </c>
      <c r="M74" s="250"/>
      <c r="N74" s="250"/>
      <c r="O74" s="266" t="s">
        <v>1115</v>
      </c>
      <c r="P74" s="227"/>
      <c r="Q74" s="240">
        <v>11</v>
      </c>
      <c r="R74" s="253" t="str">
        <f t="shared" ref="R74:R89" si="9">CONCATENATE($R$68,".",TEXT(Q74,"0000"))</f>
        <v>II-0005.0011</v>
      </c>
      <c r="S74" s="227" t="str">
        <f t="shared" ref="S74:S84" si="10">CONCATENATE($K$72," - TIPO ",L74)</f>
        <v>RECTANGULAR - TIPO O-41211-I</v>
      </c>
    </row>
    <row r="75" spans="1:19" x14ac:dyDescent="0.2">
      <c r="A75" s="406">
        <v>12</v>
      </c>
      <c r="B75" s="253" t="s">
        <v>1543</v>
      </c>
      <c r="C75" s="407" t="s">
        <v>1544</v>
      </c>
      <c r="D75" s="327" t="s">
        <v>1115</v>
      </c>
      <c r="G75" s="227"/>
      <c r="H75" s="242"/>
      <c r="I75" s="248"/>
      <c r="J75" s="249">
        <v>3</v>
      </c>
      <c r="K75" s="250"/>
      <c r="L75" s="251" t="s">
        <v>1148</v>
      </c>
      <c r="M75" s="250"/>
      <c r="N75" s="250"/>
      <c r="O75" s="266" t="s">
        <v>1115</v>
      </c>
      <c r="P75" s="227"/>
      <c r="Q75" s="240">
        <v>12</v>
      </c>
      <c r="R75" s="253" t="str">
        <f t="shared" si="9"/>
        <v>II-0005.0012</v>
      </c>
      <c r="S75" s="227" t="str">
        <f t="shared" si="10"/>
        <v>RECTANGULAR - TIPO Z-959</v>
      </c>
    </row>
    <row r="76" spans="1:19" x14ac:dyDescent="0.2">
      <c r="A76" s="406">
        <v>13</v>
      </c>
      <c r="B76" s="253" t="s">
        <v>1545</v>
      </c>
      <c r="C76" s="407" t="s">
        <v>1546</v>
      </c>
      <c r="D76" s="327" t="s">
        <v>1115</v>
      </c>
      <c r="G76" s="227"/>
      <c r="H76" s="242"/>
      <c r="I76" s="248"/>
      <c r="J76" s="249">
        <v>4</v>
      </c>
      <c r="K76" s="250"/>
      <c r="L76" s="251" t="s">
        <v>1149</v>
      </c>
      <c r="M76" s="250"/>
      <c r="N76" s="250"/>
      <c r="O76" s="266" t="s">
        <v>1115</v>
      </c>
      <c r="P76" s="227"/>
      <c r="Q76" s="240">
        <v>13</v>
      </c>
      <c r="R76" s="253" t="str">
        <f t="shared" si="9"/>
        <v>II-0005.0013</v>
      </c>
      <c r="S76" s="227" t="str">
        <f t="shared" si="10"/>
        <v>RECTANGULAR - TIPO Z-2915-I</v>
      </c>
    </row>
    <row r="77" spans="1:19" x14ac:dyDescent="0.2">
      <c r="A77" s="406">
        <v>14</v>
      </c>
      <c r="B77" s="253" t="s">
        <v>1547</v>
      </c>
      <c r="C77" s="407" t="s">
        <v>1548</v>
      </c>
      <c r="D77" s="327" t="s">
        <v>1115</v>
      </c>
      <c r="G77" s="227"/>
      <c r="H77" s="242"/>
      <c r="I77" s="248"/>
      <c r="J77" s="249">
        <v>5</v>
      </c>
      <c r="K77" s="250"/>
      <c r="L77" s="251" t="s">
        <v>1150</v>
      </c>
      <c r="M77" s="250"/>
      <c r="N77" s="250"/>
      <c r="O77" s="266" t="s">
        <v>1115</v>
      </c>
      <c r="P77" s="227"/>
      <c r="Q77" s="240">
        <v>14</v>
      </c>
      <c r="R77" s="253" t="str">
        <f t="shared" si="9"/>
        <v>II-0005.0014</v>
      </c>
      <c r="S77" s="227" t="str">
        <f t="shared" si="10"/>
        <v>RECTANGULAR - TIPO Z-2916-I</v>
      </c>
    </row>
    <row r="78" spans="1:19" x14ac:dyDescent="0.2">
      <c r="A78" s="406">
        <v>15</v>
      </c>
      <c r="B78" s="253" t="s">
        <v>1549</v>
      </c>
      <c r="C78" s="407" t="s">
        <v>1550</v>
      </c>
      <c r="D78" s="327" t="s">
        <v>1115</v>
      </c>
      <c r="G78" s="227"/>
      <c r="H78" s="242"/>
      <c r="I78" s="248"/>
      <c r="J78" s="249">
        <v>6</v>
      </c>
      <c r="K78" s="250"/>
      <c r="L78" s="251" t="s">
        <v>1151</v>
      </c>
      <c r="M78" s="250"/>
      <c r="N78" s="250"/>
      <c r="O78" s="266" t="s">
        <v>1115</v>
      </c>
      <c r="P78" s="227"/>
      <c r="Q78" s="240">
        <v>15</v>
      </c>
      <c r="R78" s="253" t="str">
        <f t="shared" si="9"/>
        <v>II-0005.0015</v>
      </c>
      <c r="S78" s="227" t="str">
        <f t="shared" si="10"/>
        <v>RECTANGULAR - TIPO A-505</v>
      </c>
    </row>
    <row r="79" spans="1:19" x14ac:dyDescent="0.2">
      <c r="A79" s="406">
        <v>16</v>
      </c>
      <c r="B79" s="405" t="s">
        <v>1551</v>
      </c>
      <c r="C79" s="407" t="s">
        <v>1552</v>
      </c>
      <c r="D79" s="327" t="s">
        <v>1115</v>
      </c>
      <c r="G79" s="227"/>
      <c r="H79" s="242"/>
      <c r="I79" s="248"/>
      <c r="J79" s="249">
        <v>7</v>
      </c>
      <c r="K79" s="250"/>
      <c r="L79" s="251" t="s">
        <v>1152</v>
      </c>
      <c r="M79" s="250"/>
      <c r="N79" s="250"/>
      <c r="O79" s="266" t="s">
        <v>1115</v>
      </c>
      <c r="P79" s="227"/>
      <c r="Q79" s="240">
        <v>16</v>
      </c>
      <c r="R79" s="253" t="str">
        <f t="shared" si="9"/>
        <v>II-0005.0016</v>
      </c>
      <c r="S79" s="227" t="str">
        <f t="shared" si="10"/>
        <v>RECTANGULAR - TIPO A-660</v>
      </c>
    </row>
    <row r="80" spans="1:19" x14ac:dyDescent="0.2">
      <c r="A80" s="406">
        <v>17</v>
      </c>
      <c r="B80" s="405" t="s">
        <v>1553</v>
      </c>
      <c r="C80" s="407" t="s">
        <v>1554</v>
      </c>
      <c r="D80" s="327" t="s">
        <v>1115</v>
      </c>
      <c r="G80" s="227"/>
      <c r="H80" s="242"/>
      <c r="I80" s="248"/>
      <c r="J80" s="249">
        <v>8</v>
      </c>
      <c r="K80" s="250"/>
      <c r="L80" s="251" t="s">
        <v>1153</v>
      </c>
      <c r="M80" s="250"/>
      <c r="N80" s="250"/>
      <c r="O80" s="266" t="s">
        <v>1115</v>
      </c>
      <c r="P80" s="227"/>
      <c r="Q80" s="240">
        <v>17</v>
      </c>
      <c r="R80" s="253" t="str">
        <f t="shared" si="9"/>
        <v>II-0005.0017</v>
      </c>
      <c r="S80" s="227" t="str">
        <f t="shared" si="10"/>
        <v>RECTANGULAR - TIPO O-41211-MODIFICADA</v>
      </c>
    </row>
    <row r="81" spans="1:19" x14ac:dyDescent="0.2">
      <c r="A81" s="406">
        <v>18</v>
      </c>
      <c r="B81" s="408" t="s">
        <v>1555</v>
      </c>
      <c r="C81" s="409" t="s">
        <v>1556</v>
      </c>
      <c r="D81" s="327" t="s">
        <v>1115</v>
      </c>
      <c r="G81" s="227"/>
      <c r="H81" s="242"/>
      <c r="I81" s="248"/>
      <c r="J81" s="249">
        <v>9</v>
      </c>
      <c r="K81" s="250"/>
      <c r="L81" s="251" t="s">
        <v>1154</v>
      </c>
      <c r="M81" s="250"/>
      <c r="N81" s="250"/>
      <c r="O81" s="266" t="s">
        <v>1115</v>
      </c>
      <c r="P81" s="227"/>
      <c r="Q81" s="240">
        <v>18</v>
      </c>
      <c r="R81" s="253" t="str">
        <f t="shared" si="9"/>
        <v>II-0005.0018</v>
      </c>
      <c r="S81" s="227" t="str">
        <f t="shared" si="10"/>
        <v>RECTANGULAR - TIPO X-1113</v>
      </c>
    </row>
    <row r="82" spans="1:19" x14ac:dyDescent="0.2">
      <c r="A82" s="406">
        <v>19</v>
      </c>
      <c r="B82" s="253" t="s">
        <v>1557</v>
      </c>
      <c r="C82" s="407" t="s">
        <v>1558</v>
      </c>
      <c r="D82" s="327" t="s">
        <v>1115</v>
      </c>
      <c r="G82" s="227"/>
      <c r="H82" s="242"/>
      <c r="I82" s="248"/>
      <c r="J82" s="249">
        <v>10</v>
      </c>
      <c r="K82" s="250"/>
      <c r="L82" s="251" t="s">
        <v>1155</v>
      </c>
      <c r="M82" s="250"/>
      <c r="N82" s="250"/>
      <c r="O82" s="266" t="s">
        <v>1115</v>
      </c>
      <c r="P82" s="227"/>
      <c r="Q82" s="240">
        <v>19</v>
      </c>
      <c r="R82" s="253" t="str">
        <f t="shared" si="9"/>
        <v>II-0005.0019</v>
      </c>
      <c r="S82" s="227" t="str">
        <f t="shared" si="10"/>
        <v>RECTANGULAR - TIPO 0-52229</v>
      </c>
    </row>
    <row r="83" spans="1:19" x14ac:dyDescent="0.2">
      <c r="A83" s="406">
        <v>20</v>
      </c>
      <c r="B83" s="253" t="s">
        <v>1559</v>
      </c>
      <c r="C83" s="407" t="s">
        <v>1560</v>
      </c>
      <c r="D83" s="327" t="s">
        <v>1115</v>
      </c>
      <c r="G83" s="227"/>
      <c r="H83" s="242"/>
      <c r="I83" s="248"/>
      <c r="J83" s="249">
        <v>11</v>
      </c>
      <c r="K83" s="250"/>
      <c r="L83" s="251" t="s">
        <v>1156</v>
      </c>
      <c r="M83" s="250"/>
      <c r="N83" s="250"/>
      <c r="O83" s="266" t="s">
        <v>1115</v>
      </c>
      <c r="P83" s="227"/>
      <c r="Q83" s="240">
        <v>20</v>
      </c>
      <c r="R83" s="253" t="str">
        <f t="shared" si="9"/>
        <v>II-0005.0020</v>
      </c>
      <c r="S83" s="227" t="str">
        <f t="shared" si="10"/>
        <v>RECTANGULAR - TIPO 0-52233</v>
      </c>
    </row>
    <row r="84" spans="1:19" x14ac:dyDescent="0.2">
      <c r="A84" s="406">
        <v>21</v>
      </c>
      <c r="B84" s="405" t="s">
        <v>1561</v>
      </c>
      <c r="C84" s="407" t="s">
        <v>1562</v>
      </c>
      <c r="D84" s="327" t="s">
        <v>1115</v>
      </c>
      <c r="G84" s="227"/>
      <c r="H84" s="242"/>
      <c r="I84" s="259"/>
      <c r="J84" s="254">
        <v>12</v>
      </c>
      <c r="K84" s="250"/>
      <c r="L84" s="256" t="s">
        <v>1157</v>
      </c>
      <c r="M84" s="255"/>
      <c r="N84" s="255"/>
      <c r="O84" s="286" t="s">
        <v>1115</v>
      </c>
      <c r="P84" s="227"/>
      <c r="Q84" s="240">
        <v>21</v>
      </c>
      <c r="R84" s="253" t="str">
        <f t="shared" si="9"/>
        <v>II-0005.0021</v>
      </c>
      <c r="S84" s="227" t="str">
        <f t="shared" si="10"/>
        <v>RECTANGULAR - TIPO 0-52241</v>
      </c>
    </row>
    <row r="85" spans="1:19" x14ac:dyDescent="0.2">
      <c r="A85" s="406">
        <v>30</v>
      </c>
      <c r="B85" s="405" t="s">
        <v>1563</v>
      </c>
      <c r="C85" s="407" t="s">
        <v>1134</v>
      </c>
      <c r="D85" s="327" t="s">
        <v>1115</v>
      </c>
      <c r="G85" s="227"/>
      <c r="H85" s="242"/>
      <c r="I85" s="243" t="s">
        <v>1109</v>
      </c>
      <c r="J85" s="259"/>
      <c r="K85" s="309" t="s">
        <v>1134</v>
      </c>
      <c r="L85" s="256"/>
      <c r="M85" s="255"/>
      <c r="N85" s="255"/>
      <c r="O85" s="286" t="s">
        <v>1115</v>
      </c>
      <c r="P85" s="227"/>
      <c r="Q85" s="240">
        <v>30</v>
      </c>
      <c r="R85" s="253" t="str">
        <f t="shared" si="9"/>
        <v>II-0005.0030</v>
      </c>
      <c r="S85" s="227" t="str">
        <f>CONCATENATE(K85)</f>
        <v>COLOCACION</v>
      </c>
    </row>
    <row r="86" spans="1:19" x14ac:dyDescent="0.2">
      <c r="A86" s="406">
        <v>31</v>
      </c>
      <c r="B86" s="408" t="s">
        <v>1564</v>
      </c>
      <c r="C86" s="409" t="s">
        <v>1132</v>
      </c>
      <c r="D86" s="327" t="s">
        <v>1115</v>
      </c>
      <c r="G86" s="227"/>
      <c r="H86" s="242"/>
      <c r="I86" s="254" t="s">
        <v>1116</v>
      </c>
      <c r="J86" s="259"/>
      <c r="K86" s="251" t="s">
        <v>1132</v>
      </c>
      <c r="L86" s="256"/>
      <c r="M86" s="255"/>
      <c r="N86" s="255"/>
      <c r="O86" s="286" t="s">
        <v>1115</v>
      </c>
      <c r="P86" s="227"/>
      <c r="Q86" s="240">
        <v>31</v>
      </c>
      <c r="R86" s="253" t="str">
        <f t="shared" si="9"/>
        <v>II-0005.0031</v>
      </c>
      <c r="S86" s="227" t="str">
        <f t="shared" ref="S86:S89" si="11">CONCATENATE(K86)</f>
        <v>PINTURA</v>
      </c>
    </row>
    <row r="87" spans="1:19" x14ac:dyDescent="0.2">
      <c r="A87" s="406">
        <v>32</v>
      </c>
      <c r="B87" s="253" t="s">
        <v>1565</v>
      </c>
      <c r="C87" s="407" t="s">
        <v>1158</v>
      </c>
      <c r="D87" s="411" t="s">
        <v>1137</v>
      </c>
      <c r="G87" s="227"/>
      <c r="H87" s="242"/>
      <c r="I87" s="254" t="s">
        <v>1131</v>
      </c>
      <c r="J87" s="259"/>
      <c r="K87" s="309" t="s">
        <v>1158</v>
      </c>
      <c r="L87" s="256"/>
      <c r="M87" s="255"/>
      <c r="N87" s="255"/>
      <c r="O87" s="315" t="s">
        <v>1137</v>
      </c>
      <c r="P87" s="227"/>
      <c r="Q87" s="240">
        <v>32</v>
      </c>
      <c r="R87" s="253" t="str">
        <f t="shared" si="9"/>
        <v>II-0005.0032</v>
      </c>
      <c r="S87" s="227" t="str">
        <f t="shared" si="11"/>
        <v>RELLENO SOCAVACION</v>
      </c>
    </row>
    <row r="88" spans="1:19" x14ac:dyDescent="0.2">
      <c r="A88" s="406">
        <v>33</v>
      </c>
      <c r="B88" s="253" t="s">
        <v>1566</v>
      </c>
      <c r="C88" s="407" t="s">
        <v>1139</v>
      </c>
      <c r="D88" s="327" t="s">
        <v>1115</v>
      </c>
      <c r="G88" s="227"/>
      <c r="H88" s="242"/>
      <c r="I88" s="243" t="s">
        <v>1133</v>
      </c>
      <c r="J88" s="288"/>
      <c r="K88" s="309" t="s">
        <v>1139</v>
      </c>
      <c r="L88" s="288"/>
      <c r="M88" s="288"/>
      <c r="N88" s="288"/>
      <c r="O88" s="289" t="s">
        <v>1115</v>
      </c>
      <c r="P88" s="227"/>
      <c r="Q88" s="240">
        <v>33</v>
      </c>
      <c r="R88" s="253" t="str">
        <f t="shared" si="9"/>
        <v>II-0005.0033</v>
      </c>
      <c r="S88" s="227" t="str">
        <f t="shared" si="11"/>
        <v>REPARACION</v>
      </c>
    </row>
    <row r="89" spans="1:19" ht="15.75" thickBot="1" x14ac:dyDescent="0.25">
      <c r="A89" s="406">
        <v>34</v>
      </c>
      <c r="B89" s="253" t="s">
        <v>1567</v>
      </c>
      <c r="C89" s="407" t="s">
        <v>1142</v>
      </c>
      <c r="D89" s="327" t="s">
        <v>1115</v>
      </c>
      <c r="G89" s="227"/>
      <c r="H89" s="260"/>
      <c r="I89" s="272" t="s">
        <v>1135</v>
      </c>
      <c r="J89" s="263"/>
      <c r="K89" s="264" t="s">
        <v>1142</v>
      </c>
      <c r="L89" s="263"/>
      <c r="M89" s="263"/>
      <c r="N89" s="263"/>
      <c r="O89" s="316" t="s">
        <v>1115</v>
      </c>
      <c r="P89" s="227"/>
      <c r="Q89" s="240">
        <v>34</v>
      </c>
      <c r="R89" s="253" t="str">
        <f t="shared" si="9"/>
        <v>II-0005.0034</v>
      </c>
      <c r="S89" s="227" t="str">
        <f t="shared" si="11"/>
        <v xml:space="preserve">RETIRO </v>
      </c>
    </row>
    <row r="90" spans="1:19" ht="16.5" thickTop="1" thickBot="1" x14ac:dyDescent="0.25">
      <c r="A90" s="406"/>
      <c r="B90" s="253"/>
      <c r="C90" s="407"/>
      <c r="D90" s="327"/>
      <c r="G90" s="227"/>
      <c r="H90" s="242"/>
      <c r="I90" s="248"/>
      <c r="J90" s="250"/>
      <c r="K90" s="251"/>
      <c r="L90" s="250"/>
      <c r="M90" s="250"/>
      <c r="N90" s="250"/>
      <c r="O90" s="266"/>
      <c r="P90" s="227"/>
      <c r="Q90" s="240"/>
      <c r="R90" s="253"/>
      <c r="S90" s="227"/>
    </row>
    <row r="91" spans="1:19" ht="15.75" thickTop="1" x14ac:dyDescent="0.2">
      <c r="A91" s="406">
        <v>6</v>
      </c>
      <c r="B91" s="253" t="s">
        <v>1568</v>
      </c>
      <c r="C91" s="407" t="s">
        <v>1159</v>
      </c>
      <c r="D91" s="327"/>
      <c r="G91" s="227"/>
      <c r="H91" s="317">
        <v>6</v>
      </c>
      <c r="I91" s="318"/>
      <c r="J91" s="319"/>
      <c r="K91" s="320" t="s">
        <v>1159</v>
      </c>
      <c r="L91" s="319"/>
      <c r="M91" s="319"/>
      <c r="N91" s="319"/>
      <c r="O91" s="321"/>
      <c r="P91" s="227"/>
      <c r="Q91" s="240">
        <f>H91</f>
        <v>6</v>
      </c>
      <c r="R91" s="232" t="str">
        <f>CONCATENATE("II-",TEXT(Q91,"0000"))</f>
        <v>II-0006</v>
      </c>
      <c r="S91" s="241" t="str">
        <f>K91</f>
        <v>APERTURA DE CAJA P/ ENSANCHE</v>
      </c>
    </row>
    <row r="92" spans="1:19" x14ac:dyDescent="0.2">
      <c r="A92" s="406">
        <v>1</v>
      </c>
      <c r="B92" s="253" t="s">
        <v>1569</v>
      </c>
      <c r="C92" s="407" t="s">
        <v>1160</v>
      </c>
      <c r="D92" s="327" t="s">
        <v>1137</v>
      </c>
      <c r="G92" s="302"/>
      <c r="H92" s="242"/>
      <c r="I92" s="243" t="s">
        <v>1096</v>
      </c>
      <c r="J92" s="288"/>
      <c r="K92" s="309" t="s">
        <v>1160</v>
      </c>
      <c r="L92" s="288"/>
      <c r="M92" s="288"/>
      <c r="N92" s="288"/>
      <c r="O92" s="322" t="s">
        <v>1137</v>
      </c>
      <c r="P92" s="302"/>
      <c r="Q92" s="240">
        <v>1</v>
      </c>
      <c r="R92" s="253" t="str">
        <f>CONCATENATE($R$91,".",TEXT(Q92,"0000"))</f>
        <v>II-0006.0001</v>
      </c>
      <c r="S92" s="227" t="str">
        <f>CONCATENATE(K92)</f>
        <v>RETIRO</v>
      </c>
    </row>
    <row r="93" spans="1:19" ht="15.75" thickBot="1" x14ac:dyDescent="0.25">
      <c r="A93" s="406">
        <v>2</v>
      </c>
      <c r="B93" s="253" t="s">
        <v>1570</v>
      </c>
      <c r="C93" s="407" t="s">
        <v>1161</v>
      </c>
      <c r="D93" s="327" t="s">
        <v>1137</v>
      </c>
      <c r="G93" s="302"/>
      <c r="H93" s="323"/>
      <c r="I93" s="324" t="s">
        <v>1107</v>
      </c>
      <c r="J93" s="325"/>
      <c r="K93" s="326" t="s">
        <v>1161</v>
      </c>
      <c r="L93" s="325"/>
      <c r="M93" s="325"/>
      <c r="N93" s="325"/>
      <c r="O93" s="313" t="s">
        <v>1137</v>
      </c>
      <c r="P93" s="302"/>
      <c r="Q93" s="240">
        <v>2</v>
      </c>
      <c r="R93" s="253" t="str">
        <f>CONCATENATE($R$91,".",TEXT(Q93,"0000"))</f>
        <v>II-0006.0002</v>
      </c>
      <c r="S93" s="227" t="str">
        <f>CONCATENATE(K93)</f>
        <v>RETIRO Y COLOCACION</v>
      </c>
    </row>
    <row r="94" spans="1:19" ht="16.5" thickTop="1" thickBot="1" x14ac:dyDescent="0.25">
      <c r="A94" s="406"/>
      <c r="B94" s="405"/>
      <c r="C94" s="407"/>
      <c r="D94" s="327"/>
      <c r="G94" s="302"/>
      <c r="H94" s="323"/>
      <c r="I94" s="327"/>
      <c r="J94" s="325"/>
      <c r="K94" s="326"/>
      <c r="L94" s="325"/>
      <c r="M94" s="325"/>
      <c r="N94" s="325"/>
      <c r="O94" s="313"/>
      <c r="P94" s="302"/>
      <c r="Q94" s="240"/>
      <c r="R94" s="253"/>
      <c r="S94" s="227"/>
    </row>
    <row r="95" spans="1:19" ht="15.75" thickTop="1" x14ac:dyDescent="0.2">
      <c r="A95" s="406">
        <v>7</v>
      </c>
      <c r="B95" s="405" t="s">
        <v>1571</v>
      </c>
      <c r="C95" s="407" t="s">
        <v>1162</v>
      </c>
      <c r="D95" s="327"/>
      <c r="G95" s="227"/>
      <c r="H95" s="317">
        <v>7</v>
      </c>
      <c r="I95" s="268"/>
      <c r="J95" s="328"/>
      <c r="K95" s="329" t="s">
        <v>1162</v>
      </c>
      <c r="L95" s="328"/>
      <c r="M95" s="328"/>
      <c r="N95" s="328"/>
      <c r="O95" s="270"/>
      <c r="P95" s="227"/>
      <c r="Q95" s="240">
        <f>H95</f>
        <v>7</v>
      </c>
      <c r="R95" s="232" t="str">
        <f>CONCATENATE("II-",TEXT(Q95,"0000"))</f>
        <v>II-0007</v>
      </c>
      <c r="S95" s="241" t="str">
        <f>K95</f>
        <v>APOYO DE POLICLOROPENO SHARE 60</v>
      </c>
    </row>
    <row r="96" spans="1:19" x14ac:dyDescent="0.2">
      <c r="A96" s="406">
        <v>1</v>
      </c>
      <c r="B96" s="408" t="s">
        <v>1572</v>
      </c>
      <c r="C96" s="409" t="s">
        <v>1140</v>
      </c>
      <c r="D96" s="327" t="s">
        <v>1163</v>
      </c>
      <c r="G96" s="227"/>
      <c r="H96" s="242"/>
      <c r="I96" s="243" t="s">
        <v>1096</v>
      </c>
      <c r="J96" s="288"/>
      <c r="K96" s="309" t="s">
        <v>1140</v>
      </c>
      <c r="L96" s="288"/>
      <c r="M96" s="288"/>
      <c r="N96" s="288"/>
      <c r="O96" s="289" t="s">
        <v>1163</v>
      </c>
      <c r="P96" s="227"/>
      <c r="Q96" s="240">
        <v>1</v>
      </c>
      <c r="R96" s="253" t="str">
        <f>CONCATENATE($R$95,".",TEXT(Q96,"0000"))</f>
        <v>II-0007.0001</v>
      </c>
      <c r="S96" s="227" t="str">
        <f>CONCATENATE(K96)</f>
        <v>RETIRO Y RECOLOCACION</v>
      </c>
    </row>
    <row r="97" spans="1:19" ht="15.75" thickBot="1" x14ac:dyDescent="0.25">
      <c r="A97" s="406">
        <v>2</v>
      </c>
      <c r="B97" s="253" t="s">
        <v>1573</v>
      </c>
      <c r="C97" s="407" t="s">
        <v>1139</v>
      </c>
      <c r="D97" s="327" t="s">
        <v>1163</v>
      </c>
      <c r="G97" s="227"/>
      <c r="H97" s="242"/>
      <c r="I97" s="262" t="s">
        <v>1107</v>
      </c>
      <c r="J97" s="250"/>
      <c r="K97" s="251" t="s">
        <v>1139</v>
      </c>
      <c r="L97" s="250"/>
      <c r="M97" s="250"/>
      <c r="N97" s="250"/>
      <c r="O97" s="316" t="s">
        <v>1163</v>
      </c>
      <c r="P97" s="227"/>
      <c r="Q97" s="240">
        <v>2</v>
      </c>
      <c r="R97" s="253" t="str">
        <f>CONCATENATE($R$95,".",TEXT(Q97,"0000"))</f>
        <v>II-0007.0002</v>
      </c>
      <c r="S97" s="227" t="str">
        <f>CONCATENATE(K97)</f>
        <v>REPARACION</v>
      </c>
    </row>
    <row r="98" spans="1:19" ht="16.5" thickTop="1" thickBot="1" x14ac:dyDescent="0.25">
      <c r="A98" s="406"/>
      <c r="B98" s="253"/>
      <c r="C98" s="407"/>
      <c r="D98" s="327"/>
      <c r="G98" s="227"/>
      <c r="H98" s="242"/>
      <c r="I98" s="248"/>
      <c r="J98" s="250"/>
      <c r="K98" s="251"/>
      <c r="L98" s="250"/>
      <c r="M98" s="250"/>
      <c r="N98" s="250"/>
      <c r="O98" s="266"/>
      <c r="P98" s="227"/>
      <c r="Q98" s="240"/>
      <c r="R98" s="253"/>
      <c r="S98" s="227"/>
    </row>
    <row r="99" spans="1:19" ht="16.5" thickTop="1" thickBot="1" x14ac:dyDescent="0.25">
      <c r="A99" s="406">
        <v>8</v>
      </c>
      <c r="B99" s="253" t="s">
        <v>1574</v>
      </c>
      <c r="C99" s="407" t="s">
        <v>1164</v>
      </c>
      <c r="D99" s="327" t="s">
        <v>1137</v>
      </c>
      <c r="G99" s="227"/>
      <c r="H99" s="330">
        <v>8</v>
      </c>
      <c r="I99" s="331"/>
      <c r="J99" s="332"/>
      <c r="K99" s="333" t="s">
        <v>1164</v>
      </c>
      <c r="L99" s="332"/>
      <c r="M99" s="332"/>
      <c r="N99" s="332"/>
      <c r="O99" s="334" t="s">
        <v>1137</v>
      </c>
      <c r="P99" s="227"/>
      <c r="Q99" s="240">
        <f>H99</f>
        <v>8</v>
      </c>
      <c r="R99" s="232" t="str">
        <f>CONCATENATE("II-",TEXT(Q99,"0000"))</f>
        <v>II-0008</v>
      </c>
      <c r="S99" s="241" t="str">
        <f>K99</f>
        <v>ARIDOS</v>
      </c>
    </row>
    <row r="100" spans="1:19" x14ac:dyDescent="0.2">
      <c r="A100" s="406"/>
      <c r="B100" s="253"/>
      <c r="C100" s="407"/>
      <c r="D100" s="327"/>
      <c r="G100" s="325"/>
      <c r="H100" s="335"/>
      <c r="I100" s="327"/>
      <c r="J100" s="325"/>
      <c r="K100" s="326"/>
      <c r="L100" s="325"/>
      <c r="M100" s="325"/>
      <c r="N100" s="325"/>
      <c r="O100" s="336"/>
      <c r="P100" s="325"/>
      <c r="Q100" s="325"/>
      <c r="R100" s="325"/>
      <c r="S100" s="325"/>
    </row>
    <row r="101" spans="1:19" x14ac:dyDescent="0.2">
      <c r="A101" s="406"/>
      <c r="B101" s="253"/>
      <c r="C101" s="407"/>
      <c r="D101" s="327"/>
      <c r="G101" s="325"/>
      <c r="H101" s="335"/>
      <c r="I101" s="327"/>
      <c r="J101" s="325"/>
      <c r="K101" s="326"/>
      <c r="L101" s="325"/>
      <c r="M101" s="325"/>
      <c r="N101" s="325"/>
      <c r="O101" s="336"/>
      <c r="P101" s="325"/>
      <c r="Q101" s="325"/>
      <c r="R101" s="325"/>
      <c r="S101" s="325"/>
    </row>
    <row r="102" spans="1:19" x14ac:dyDescent="0.2">
      <c r="A102" s="406"/>
      <c r="B102" s="405"/>
      <c r="C102" s="407"/>
      <c r="D102" s="327"/>
      <c r="G102" s="325"/>
      <c r="H102" s="335"/>
      <c r="I102" s="327"/>
      <c r="J102" s="325"/>
      <c r="K102" s="326"/>
      <c r="L102" s="325"/>
      <c r="M102" s="325"/>
      <c r="N102" s="325"/>
      <c r="O102" s="336"/>
      <c r="P102" s="325"/>
      <c r="Q102" s="325"/>
      <c r="R102" s="325"/>
      <c r="S102" s="325"/>
    </row>
    <row r="103" spans="1:19" x14ac:dyDescent="0.2">
      <c r="A103" s="406">
        <v>9</v>
      </c>
      <c r="B103" s="405" t="s">
        <v>1575</v>
      </c>
      <c r="C103" s="407" t="s">
        <v>1165</v>
      </c>
      <c r="D103" s="327"/>
      <c r="G103" s="227"/>
      <c r="H103" s="267">
        <v>9</v>
      </c>
      <c r="I103" s="269"/>
      <c r="J103" s="280"/>
      <c r="K103" s="337" t="s">
        <v>1165</v>
      </c>
      <c r="L103" s="280"/>
      <c r="M103" s="280"/>
      <c r="N103" s="280"/>
      <c r="O103" s="291"/>
      <c r="P103" s="227"/>
      <c r="Q103" s="240">
        <f>H103</f>
        <v>9</v>
      </c>
      <c r="R103" s="232" t="str">
        <f>CONCATENATE("II-",TEXT(Q103,"0000"))</f>
        <v>II-0009</v>
      </c>
      <c r="S103" s="241" t="str">
        <f>K103</f>
        <v>BACHEO DE PAVIMENTO ASFALTICO</v>
      </c>
    </row>
    <row r="104" spans="1:19" x14ac:dyDescent="0.2">
      <c r="A104" s="406"/>
      <c r="B104" s="408"/>
      <c r="C104" s="409"/>
      <c r="D104" s="327"/>
      <c r="G104" s="302"/>
      <c r="H104" s="323"/>
      <c r="I104" s="243" t="s">
        <v>1096</v>
      </c>
      <c r="J104" s="250"/>
      <c r="K104" s="326" t="s">
        <v>1166</v>
      </c>
      <c r="L104" s="250"/>
      <c r="M104" s="250"/>
      <c r="N104" s="250"/>
      <c r="O104" s="282"/>
      <c r="P104" s="302"/>
      <c r="Q104" s="302"/>
      <c r="R104" s="302"/>
      <c r="S104" s="302"/>
    </row>
    <row r="105" spans="1:19" x14ac:dyDescent="0.2">
      <c r="A105" s="406">
        <v>1</v>
      </c>
      <c r="B105" s="253" t="s">
        <v>1576</v>
      </c>
      <c r="C105" s="407" t="s">
        <v>1577</v>
      </c>
      <c r="D105" s="327" t="s">
        <v>1137</v>
      </c>
      <c r="G105" s="302"/>
      <c r="H105" s="323"/>
      <c r="I105" s="327"/>
      <c r="J105" s="338">
        <v>1</v>
      </c>
      <c r="K105" s="326"/>
      <c r="L105" s="326" t="s">
        <v>1167</v>
      </c>
      <c r="M105" s="325"/>
      <c r="N105" s="325"/>
      <c r="O105" s="282" t="s">
        <v>1137</v>
      </c>
      <c r="P105" s="302"/>
      <c r="Q105" s="240">
        <v>1</v>
      </c>
      <c r="R105" s="253" t="str">
        <f>CONCATENATE($R$103,".",TEXT(Q105,"0000"))</f>
        <v>II-0009.0001</v>
      </c>
      <c r="S105" s="227" t="str">
        <f>CONCATENATE($K$104," CON ",L105)</f>
        <v>PROFUNDO CON MATERIAL PETREO Y SUELO</v>
      </c>
    </row>
    <row r="106" spans="1:19" x14ac:dyDescent="0.2">
      <c r="A106" s="406">
        <v>2</v>
      </c>
      <c r="B106" s="253" t="s">
        <v>1578</v>
      </c>
      <c r="C106" s="407" t="s">
        <v>1579</v>
      </c>
      <c r="D106" s="327" t="s">
        <v>1137</v>
      </c>
      <c r="G106" s="302"/>
      <c r="H106" s="323"/>
      <c r="I106" s="327"/>
      <c r="J106" s="338">
        <v>2</v>
      </c>
      <c r="K106" s="326"/>
      <c r="L106" s="326" t="s">
        <v>1168</v>
      </c>
      <c r="M106" s="325"/>
      <c r="N106" s="325"/>
      <c r="O106" s="282" t="s">
        <v>1137</v>
      </c>
      <c r="P106" s="302"/>
      <c r="Q106" s="240">
        <v>2</v>
      </c>
      <c r="R106" s="253" t="str">
        <f t="shared" ref="R106:R110" si="12">CONCATENATE($R$103,".",TEXT(Q106,"0000"))</f>
        <v>II-0009.0002</v>
      </c>
      <c r="S106" s="227" t="str">
        <f t="shared" ref="S106:S110" si="13">CONCATENATE($K$104," CON ",L106)</f>
        <v>PROFUNDO CON MEZCLA ASFALTICA</v>
      </c>
    </row>
    <row r="107" spans="1:19" x14ac:dyDescent="0.2">
      <c r="A107" s="406">
        <v>3</v>
      </c>
      <c r="B107" s="253" t="s">
        <v>1580</v>
      </c>
      <c r="C107" s="407" t="s">
        <v>1581</v>
      </c>
      <c r="D107" s="327" t="s">
        <v>1170</v>
      </c>
      <c r="G107" s="302"/>
      <c r="H107" s="323"/>
      <c r="I107" s="327"/>
      <c r="J107" s="338">
        <v>3</v>
      </c>
      <c r="K107" s="326"/>
      <c r="L107" s="326" t="s">
        <v>1169</v>
      </c>
      <c r="M107" s="325"/>
      <c r="N107" s="325"/>
      <c r="O107" s="282" t="s">
        <v>1170</v>
      </c>
      <c r="P107" s="302"/>
      <c r="Q107" s="240">
        <v>3</v>
      </c>
      <c r="R107" s="253" t="str">
        <f t="shared" si="12"/>
        <v>II-0009.0003</v>
      </c>
      <c r="S107" s="227" t="str">
        <f t="shared" si="13"/>
        <v>PROFUNDO CON SUELO CAL</v>
      </c>
    </row>
    <row r="108" spans="1:19" x14ac:dyDescent="0.2">
      <c r="A108" s="406">
        <v>4</v>
      </c>
      <c r="B108" s="253" t="s">
        <v>1582</v>
      </c>
      <c r="C108" s="407" t="s">
        <v>1583</v>
      </c>
      <c r="D108" s="327" t="s">
        <v>1170</v>
      </c>
      <c r="G108" s="302"/>
      <c r="H108" s="323"/>
      <c r="I108" s="327"/>
      <c r="J108" s="338">
        <v>4</v>
      </c>
      <c r="K108" s="326"/>
      <c r="L108" s="326" t="s">
        <v>1171</v>
      </c>
      <c r="M108" s="325"/>
      <c r="N108" s="325"/>
      <c r="O108" s="282" t="s">
        <v>1170</v>
      </c>
      <c r="P108" s="302"/>
      <c r="Q108" s="240">
        <v>4</v>
      </c>
      <c r="R108" s="253" t="str">
        <f t="shared" si="12"/>
        <v>II-0009.0004</v>
      </c>
      <c r="S108" s="227" t="str">
        <f t="shared" si="13"/>
        <v>PROFUNDO CON SUELO CEMENTO</v>
      </c>
    </row>
    <row r="109" spans="1:19" x14ac:dyDescent="0.2">
      <c r="A109" s="406">
        <v>5</v>
      </c>
      <c r="B109" s="253" t="s">
        <v>1584</v>
      </c>
      <c r="C109" s="407" t="s">
        <v>1585</v>
      </c>
      <c r="D109" s="327" t="s">
        <v>1170</v>
      </c>
      <c r="G109" s="302"/>
      <c r="H109" s="323"/>
      <c r="I109" s="327"/>
      <c r="J109" s="338">
        <v>5</v>
      </c>
      <c r="K109" s="326"/>
      <c r="L109" s="326" t="s">
        <v>1172</v>
      </c>
      <c r="M109" s="325"/>
      <c r="N109" s="325"/>
      <c r="O109" s="282" t="s">
        <v>1170</v>
      </c>
      <c r="P109" s="302"/>
      <c r="Q109" s="240">
        <v>5</v>
      </c>
      <c r="R109" s="253" t="str">
        <f t="shared" si="12"/>
        <v>II-0009.0005</v>
      </c>
      <c r="S109" s="227" t="str">
        <f t="shared" si="13"/>
        <v>PROFUNDO CON SUELO SELECCIONADO</v>
      </c>
    </row>
    <row r="110" spans="1:19" x14ac:dyDescent="0.2">
      <c r="A110" s="406">
        <v>6</v>
      </c>
      <c r="B110" s="253" t="s">
        <v>1586</v>
      </c>
      <c r="C110" s="407" t="s">
        <v>1587</v>
      </c>
      <c r="D110" s="327" t="s">
        <v>1170</v>
      </c>
      <c r="G110" s="302"/>
      <c r="H110" s="323"/>
      <c r="I110" s="304"/>
      <c r="J110" s="339">
        <v>6</v>
      </c>
      <c r="K110" s="340"/>
      <c r="L110" s="340" t="s">
        <v>1173</v>
      </c>
      <c r="M110" s="341"/>
      <c r="N110" s="341"/>
      <c r="O110" s="301" t="s">
        <v>1170</v>
      </c>
      <c r="P110" s="302"/>
      <c r="Q110" s="240">
        <v>6</v>
      </c>
      <c r="R110" s="253" t="str">
        <f t="shared" si="12"/>
        <v>II-0009.0006</v>
      </c>
      <c r="S110" s="227" t="str">
        <f t="shared" si="13"/>
        <v>PROFUNDO CON SUELO TRATADO C / CAL</v>
      </c>
    </row>
    <row r="111" spans="1:19" x14ac:dyDescent="0.2">
      <c r="A111" s="406"/>
      <c r="B111" s="407"/>
      <c r="C111" s="407"/>
      <c r="D111" s="327"/>
      <c r="G111" s="302"/>
      <c r="H111" s="323"/>
      <c r="I111" s="342" t="s">
        <v>1107</v>
      </c>
      <c r="J111" s="325"/>
      <c r="K111" s="326" t="s">
        <v>1174</v>
      </c>
      <c r="L111" s="325"/>
      <c r="M111" s="325"/>
      <c r="N111" s="325"/>
      <c r="O111" s="313"/>
      <c r="P111" s="302"/>
      <c r="Q111" s="302"/>
      <c r="R111" s="302"/>
      <c r="S111" s="302"/>
    </row>
    <row r="112" spans="1:19" ht="15.75" thickBot="1" x14ac:dyDescent="0.25">
      <c r="A112" s="406">
        <v>10</v>
      </c>
      <c r="B112" s="405" t="s">
        <v>1588</v>
      </c>
      <c r="C112" s="407" t="s">
        <v>1589</v>
      </c>
      <c r="D112" s="327" t="s">
        <v>1137</v>
      </c>
      <c r="G112" s="302"/>
      <c r="H112" s="343"/>
      <c r="I112" s="344"/>
      <c r="J112" s="345">
        <v>2</v>
      </c>
      <c r="K112" s="346"/>
      <c r="L112" s="346" t="s">
        <v>1168</v>
      </c>
      <c r="M112" s="347"/>
      <c r="N112" s="347"/>
      <c r="O112" s="348" t="s">
        <v>1137</v>
      </c>
      <c r="P112" s="302"/>
      <c r="Q112" s="240">
        <v>10</v>
      </c>
      <c r="R112" s="253" t="str">
        <f>CONCATENATE($R$103,".",TEXT(Q112,"0000"))</f>
        <v>II-0009.0010</v>
      </c>
      <c r="S112" s="227" t="str">
        <f>CONCATENATE($K$111," CON ",L112)</f>
        <v>SUPERFICIAL CON MEZCLA ASFALTICA</v>
      </c>
    </row>
    <row r="113" spans="1:19" ht="15.75" thickTop="1" x14ac:dyDescent="0.2">
      <c r="A113" s="406"/>
      <c r="B113" s="408"/>
      <c r="C113" s="409"/>
      <c r="D113" s="327"/>
      <c r="G113" s="302"/>
      <c r="H113" s="323"/>
      <c r="I113" s="327"/>
      <c r="J113" s="327"/>
      <c r="K113" s="326"/>
      <c r="L113" s="326"/>
      <c r="M113" s="325"/>
      <c r="N113" s="325"/>
      <c r="O113" s="282"/>
      <c r="P113" s="302"/>
      <c r="Q113" s="240"/>
      <c r="R113" s="253"/>
      <c r="S113" s="227"/>
    </row>
    <row r="114" spans="1:19" x14ac:dyDescent="0.2">
      <c r="A114" s="406">
        <v>10</v>
      </c>
      <c r="B114" s="253" t="s">
        <v>1590</v>
      </c>
      <c r="C114" s="407" t="s">
        <v>1175</v>
      </c>
      <c r="D114" s="327"/>
      <c r="G114" s="227"/>
      <c r="H114" s="267">
        <v>10</v>
      </c>
      <c r="I114" s="269"/>
      <c r="J114" s="280"/>
      <c r="K114" s="337" t="s">
        <v>1175</v>
      </c>
      <c r="L114" s="280"/>
      <c r="M114" s="280"/>
      <c r="N114" s="280"/>
      <c r="O114" s="291"/>
      <c r="P114" s="227"/>
      <c r="Q114" s="240">
        <f>H114</f>
        <v>10</v>
      </c>
      <c r="R114" s="232" t="str">
        <f>CONCATENATE("II-",TEXT(Q114,"0000"))</f>
        <v>II-0010</v>
      </c>
      <c r="S114" s="241" t="str">
        <f>K114</f>
        <v>BADEN</v>
      </c>
    </row>
    <row r="115" spans="1:19" x14ac:dyDescent="0.2">
      <c r="A115" s="406"/>
      <c r="B115" s="253"/>
      <c r="C115" s="407"/>
      <c r="D115" s="327"/>
      <c r="G115" s="227"/>
      <c r="H115" s="242"/>
      <c r="I115" s="243" t="s">
        <v>1096</v>
      </c>
      <c r="J115" s="250"/>
      <c r="K115" s="251" t="s">
        <v>1176</v>
      </c>
      <c r="L115" s="250"/>
      <c r="M115" s="250"/>
      <c r="N115" s="250"/>
      <c r="O115" s="282"/>
      <c r="P115" s="227"/>
      <c r="Q115" s="227"/>
      <c r="R115" s="227"/>
      <c r="S115" s="227"/>
    </row>
    <row r="116" spans="1:19" x14ac:dyDescent="0.2">
      <c r="A116" s="406">
        <v>1</v>
      </c>
      <c r="B116" s="253" t="s">
        <v>1591</v>
      </c>
      <c r="C116" s="407" t="s">
        <v>1592</v>
      </c>
      <c r="D116" s="327" t="s">
        <v>1137</v>
      </c>
      <c r="G116" s="227"/>
      <c r="H116" s="242"/>
      <c r="I116" s="248"/>
      <c r="J116" s="249">
        <v>1</v>
      </c>
      <c r="K116" s="250"/>
      <c r="L116" s="251" t="s">
        <v>1177</v>
      </c>
      <c r="M116" s="250"/>
      <c r="N116" s="250"/>
      <c r="O116" s="282" t="s">
        <v>1137</v>
      </c>
      <c r="P116" s="227"/>
      <c r="Q116" s="240">
        <v>1</v>
      </c>
      <c r="R116" s="253" t="str">
        <f>CONCATENATE($R$114,".",TEXT(Q116,"0000"))</f>
        <v>II-0010.0001</v>
      </c>
      <c r="S116" s="227" t="str">
        <f>CONCATENATE($K$115," - TIPO ",L116)</f>
        <v>Hº  SIMPLE - TIPO A-2862</v>
      </c>
    </row>
    <row r="117" spans="1:19" x14ac:dyDescent="0.2">
      <c r="A117" s="406">
        <v>2</v>
      </c>
      <c r="B117" s="253" t="s">
        <v>1593</v>
      </c>
      <c r="C117" s="407" t="s">
        <v>1594</v>
      </c>
      <c r="D117" s="327" t="s">
        <v>1137</v>
      </c>
      <c r="G117" s="227"/>
      <c r="H117" s="242"/>
      <c r="I117" s="248"/>
      <c r="J117" s="254">
        <v>2</v>
      </c>
      <c r="K117" s="255"/>
      <c r="L117" s="256" t="s">
        <v>1178</v>
      </c>
      <c r="M117" s="255"/>
      <c r="N117" s="255"/>
      <c r="O117" s="301" t="s">
        <v>1137</v>
      </c>
      <c r="P117" s="227"/>
      <c r="Q117" s="240">
        <v>2</v>
      </c>
      <c r="R117" s="253" t="str">
        <f>CONCATENATE($R$114,".",TEXT(Q117,"0000"))</f>
        <v>II-0010.0002</v>
      </c>
      <c r="S117" s="227" t="str">
        <f>CONCATENATE($K$115," - TIPO ",L117)</f>
        <v>Hº  SIMPLE - TIPO H-8621</v>
      </c>
    </row>
    <row r="118" spans="1:19" x14ac:dyDescent="0.2">
      <c r="A118" s="406"/>
      <c r="B118" s="253"/>
      <c r="C118" s="407"/>
      <c r="D118" s="327"/>
      <c r="G118" s="227"/>
      <c r="H118" s="242"/>
      <c r="I118" s="243" t="s">
        <v>1107</v>
      </c>
      <c r="J118" s="250"/>
      <c r="K118" s="251" t="s">
        <v>1179</v>
      </c>
      <c r="L118" s="250"/>
      <c r="M118" s="250"/>
      <c r="N118" s="250"/>
      <c r="O118" s="282"/>
      <c r="P118" s="227"/>
      <c r="Q118" s="227"/>
      <c r="R118" s="227"/>
      <c r="S118" s="227"/>
    </row>
    <row r="119" spans="1:19" x14ac:dyDescent="0.2">
      <c r="A119" s="406">
        <v>10</v>
      </c>
      <c r="B119" s="253" t="s">
        <v>1595</v>
      </c>
      <c r="C119" s="407" t="s">
        <v>1596</v>
      </c>
      <c r="D119" s="327" t="s">
        <v>1137</v>
      </c>
      <c r="G119" s="227"/>
      <c r="H119" s="242"/>
      <c r="I119" s="259"/>
      <c r="J119" s="254">
        <v>1</v>
      </c>
      <c r="K119" s="255"/>
      <c r="L119" s="256" t="s">
        <v>1180</v>
      </c>
      <c r="M119" s="255"/>
      <c r="N119" s="255"/>
      <c r="O119" s="301" t="s">
        <v>1137</v>
      </c>
      <c r="P119" s="227"/>
      <c r="Q119" s="240">
        <v>10</v>
      </c>
      <c r="R119" s="253" t="str">
        <f>CONCATENATE($R$114,".",TEXT(Q119,"0000"))</f>
        <v>II-0010.0010</v>
      </c>
      <c r="S119" s="227" t="str">
        <f>CONCATENATE($K$118," - TIPO ",L119)</f>
        <v>Hº ARMADO - TIPO V-331</v>
      </c>
    </row>
    <row r="120" spans="1:19" ht="15.75" thickBot="1" x14ac:dyDescent="0.25">
      <c r="A120" s="406"/>
      <c r="B120" s="253"/>
      <c r="C120" s="407"/>
      <c r="D120" s="327" t="s">
        <v>1137</v>
      </c>
      <c r="G120" s="227"/>
      <c r="H120" s="260"/>
      <c r="I120" s="262" t="s">
        <v>1109</v>
      </c>
      <c r="J120" s="263"/>
      <c r="K120" s="264" t="s">
        <v>1108</v>
      </c>
      <c r="L120" s="263"/>
      <c r="M120" s="263"/>
      <c r="N120" s="263"/>
      <c r="O120" s="348" t="s">
        <v>1137</v>
      </c>
      <c r="P120" s="227"/>
      <c r="Q120" s="227"/>
      <c r="R120" s="227"/>
      <c r="S120" s="227"/>
    </row>
    <row r="121" spans="1:19" ht="15.75" thickTop="1" x14ac:dyDescent="0.2">
      <c r="A121" s="406">
        <v>11</v>
      </c>
      <c r="B121" s="253" t="s">
        <v>1597</v>
      </c>
      <c r="C121" s="407" t="s">
        <v>1181</v>
      </c>
      <c r="D121" s="327"/>
      <c r="G121" s="227"/>
      <c r="H121" s="267">
        <v>11</v>
      </c>
      <c r="I121" s="269"/>
      <c r="J121" s="280"/>
      <c r="K121" s="337" t="s">
        <v>1181</v>
      </c>
      <c r="L121" s="280"/>
      <c r="M121" s="280"/>
      <c r="N121" s="280"/>
      <c r="O121" s="291"/>
      <c r="P121" s="227"/>
      <c r="Q121" s="240">
        <f>H121</f>
        <v>11</v>
      </c>
      <c r="R121" s="232" t="str">
        <f>CONCATENATE("II-",TEXT(Q121,"0000"))</f>
        <v>II-0011</v>
      </c>
      <c r="S121" s="241" t="str">
        <f>K121</f>
        <v>BAJADA DE AGUA</v>
      </c>
    </row>
    <row r="122" spans="1:19" x14ac:dyDescent="0.2">
      <c r="A122" s="406">
        <v>1</v>
      </c>
      <c r="B122" s="253" t="s">
        <v>1598</v>
      </c>
      <c r="C122" s="407" t="s">
        <v>1182</v>
      </c>
      <c r="D122" s="327" t="s">
        <v>1115</v>
      </c>
      <c r="G122" s="227"/>
      <c r="H122" s="281"/>
      <c r="I122" s="243" t="s">
        <v>1096</v>
      </c>
      <c r="J122" s="288"/>
      <c r="K122" s="309" t="s">
        <v>1182</v>
      </c>
      <c r="L122" s="288"/>
      <c r="M122" s="288"/>
      <c r="N122" s="288"/>
      <c r="O122" s="322" t="s">
        <v>1115</v>
      </c>
      <c r="P122" s="227"/>
      <c r="Q122" s="240">
        <v>1</v>
      </c>
      <c r="R122" s="253" t="str">
        <f>CONCATENATE($R$121,".",TEXT(Q122,"0000"))</f>
        <v>II-0011.0001</v>
      </c>
      <c r="S122" s="227" t="str">
        <f>CONCATENATE($K$122)</f>
        <v>METALICA</v>
      </c>
    </row>
    <row r="123" spans="1:19" x14ac:dyDescent="0.2">
      <c r="A123" s="406"/>
      <c r="B123" s="253"/>
      <c r="C123" s="407"/>
      <c r="D123" s="327"/>
      <c r="G123" s="227"/>
      <c r="H123" s="242"/>
      <c r="I123" s="243" t="s">
        <v>1107</v>
      </c>
      <c r="J123" s="250"/>
      <c r="K123" s="251" t="s">
        <v>1183</v>
      </c>
      <c r="L123" s="250"/>
      <c r="M123" s="250"/>
      <c r="N123" s="250"/>
      <c r="O123" s="282"/>
      <c r="P123" s="227"/>
      <c r="Q123" s="227"/>
      <c r="R123" s="227"/>
      <c r="S123" s="227"/>
    </row>
    <row r="124" spans="1:19" x14ac:dyDescent="0.2">
      <c r="A124" s="406">
        <v>10</v>
      </c>
      <c r="B124" s="253" t="s">
        <v>1599</v>
      </c>
      <c r="C124" s="407" t="s">
        <v>1600</v>
      </c>
      <c r="D124" s="327" t="s">
        <v>1185</v>
      </c>
      <c r="G124" s="227"/>
      <c r="H124" s="242"/>
      <c r="I124" s="248"/>
      <c r="J124" s="249">
        <v>1</v>
      </c>
      <c r="K124" s="250"/>
      <c r="L124" s="251" t="s">
        <v>1184</v>
      </c>
      <c r="M124" s="250"/>
      <c r="N124" s="250"/>
      <c r="O124" s="282" t="s">
        <v>1185</v>
      </c>
      <c r="P124" s="227"/>
      <c r="Q124" s="240">
        <v>10</v>
      </c>
      <c r="R124" s="253" t="str">
        <f>CONCATENATE($R$121,".",TEXT(Q124,"0000"))</f>
        <v>II-0011.0010</v>
      </c>
      <c r="S124" s="227" t="str">
        <f>CONCATENATE($K$123," - TIPO ",L124)</f>
        <v>HORMIGON - TIPO H-8558</v>
      </c>
    </row>
    <row r="125" spans="1:19" x14ac:dyDescent="0.2">
      <c r="A125" s="406">
        <v>11</v>
      </c>
      <c r="B125" s="253" t="s">
        <v>1601</v>
      </c>
      <c r="C125" s="407" t="s">
        <v>1602</v>
      </c>
      <c r="D125" s="327" t="s">
        <v>1185</v>
      </c>
      <c r="G125" s="227"/>
      <c r="H125" s="242"/>
      <c r="I125" s="248"/>
      <c r="J125" s="249">
        <v>2</v>
      </c>
      <c r="K125" s="250"/>
      <c r="L125" s="251" t="s">
        <v>1186</v>
      </c>
      <c r="M125" s="250"/>
      <c r="N125" s="250"/>
      <c r="O125" s="282" t="s">
        <v>1185</v>
      </c>
      <c r="P125" s="227"/>
      <c r="Q125" s="240">
        <v>11</v>
      </c>
      <c r="R125" s="253" t="str">
        <f>CONCATENATE($R$121,".",TEXT(Q125,"0000"))</f>
        <v>II-0011.0011</v>
      </c>
      <c r="S125" s="227" t="str">
        <f t="shared" ref="S125:S126" si="14">CONCATENATE($K$123," - TIPO ",L125)</f>
        <v>HORMIGON - TIPO H-2350</v>
      </c>
    </row>
    <row r="126" spans="1:19" x14ac:dyDescent="0.2">
      <c r="A126" s="406">
        <v>12</v>
      </c>
      <c r="B126" s="253" t="s">
        <v>1603</v>
      </c>
      <c r="C126" s="407" t="s">
        <v>1604</v>
      </c>
      <c r="D126" s="327" t="s">
        <v>1185</v>
      </c>
      <c r="G126" s="227"/>
      <c r="H126" s="242"/>
      <c r="I126" s="248"/>
      <c r="J126" s="254">
        <v>3</v>
      </c>
      <c r="K126" s="250"/>
      <c r="L126" s="251" t="s">
        <v>1187</v>
      </c>
      <c r="M126" s="250"/>
      <c r="N126" s="250"/>
      <c r="O126" s="282" t="s">
        <v>1185</v>
      </c>
      <c r="P126" s="227"/>
      <c r="Q126" s="240">
        <v>12</v>
      </c>
      <c r="R126" s="253" t="str">
        <f>CONCATENATE($R$121,".",TEXT(Q126,"0000"))</f>
        <v>II-0011.0012</v>
      </c>
      <c r="S126" s="227" t="str">
        <f t="shared" si="14"/>
        <v>HORMIGON - TIPO H-7691</v>
      </c>
    </row>
    <row r="127" spans="1:19" x14ac:dyDescent="0.2">
      <c r="A127" s="406">
        <v>12</v>
      </c>
      <c r="B127" s="405" t="s">
        <v>1603</v>
      </c>
      <c r="C127" s="407" t="s">
        <v>1160</v>
      </c>
      <c r="D127" s="327" t="s">
        <v>1188</v>
      </c>
      <c r="G127" s="227"/>
      <c r="H127" s="242"/>
      <c r="I127" s="243" t="s">
        <v>1109</v>
      </c>
      <c r="J127" s="288"/>
      <c r="K127" s="309" t="s">
        <v>1160</v>
      </c>
      <c r="L127" s="288"/>
      <c r="M127" s="288"/>
      <c r="N127" s="288"/>
      <c r="O127" s="322" t="s">
        <v>1188</v>
      </c>
      <c r="P127" s="227"/>
      <c r="Q127" s="240">
        <v>12</v>
      </c>
      <c r="R127" s="253" t="str">
        <f>CONCATENATE($R$121,".",TEXT(Q127,"0000"))</f>
        <v>II-0011.0012</v>
      </c>
      <c r="S127" s="227" t="str">
        <f>CONCATENATE($K$127)</f>
        <v>RETIRO</v>
      </c>
    </row>
    <row r="128" spans="1:19" ht="15.75" thickBot="1" x14ac:dyDescent="0.25">
      <c r="A128" s="406">
        <v>12</v>
      </c>
      <c r="B128" s="405" t="s">
        <v>1603</v>
      </c>
      <c r="C128" s="407" t="s">
        <v>1189</v>
      </c>
      <c r="D128" s="327" t="s">
        <v>1188</v>
      </c>
      <c r="G128" s="227"/>
      <c r="H128" s="260"/>
      <c r="I128" s="272" t="s">
        <v>1116</v>
      </c>
      <c r="J128" s="275"/>
      <c r="K128" s="311" t="s">
        <v>1189</v>
      </c>
      <c r="L128" s="275"/>
      <c r="M128" s="275"/>
      <c r="N128" s="275"/>
      <c r="O128" s="349" t="s">
        <v>1188</v>
      </c>
      <c r="P128" s="227"/>
      <c r="Q128" s="240">
        <v>12</v>
      </c>
      <c r="R128" s="253" t="str">
        <f>CONCATENATE($R$121,".",TEXT(Q128,"0000"))</f>
        <v>II-0011.0012</v>
      </c>
      <c r="S128" s="227" t="str">
        <f>CONCATENATE($K$128)</f>
        <v>RETIRO,REPARACION, RECOLOCACION</v>
      </c>
    </row>
    <row r="129" spans="1:19" ht="15.75" thickTop="1" x14ac:dyDescent="0.2">
      <c r="A129" s="406"/>
      <c r="B129" s="408"/>
      <c r="C129" s="409"/>
      <c r="D129" s="327"/>
      <c r="G129" s="227"/>
      <c r="H129" s="242"/>
      <c r="I129" s="248"/>
      <c r="J129" s="250"/>
      <c r="K129" s="251"/>
      <c r="L129" s="250"/>
      <c r="M129" s="250"/>
      <c r="N129" s="250"/>
      <c r="O129" s="282"/>
      <c r="P129" s="227"/>
      <c r="Q129" s="227"/>
      <c r="R129" s="227"/>
      <c r="S129" s="227"/>
    </row>
    <row r="130" spans="1:19" x14ac:dyDescent="0.2">
      <c r="A130" s="406">
        <v>12</v>
      </c>
      <c r="B130" s="253" t="s">
        <v>1605</v>
      </c>
      <c r="C130" s="407" t="s">
        <v>1190</v>
      </c>
      <c r="D130" s="327"/>
      <c r="G130" s="227"/>
      <c r="H130" s="267">
        <v>12</v>
      </c>
      <c r="I130" s="269"/>
      <c r="J130" s="280"/>
      <c r="K130" s="337" t="s">
        <v>1190</v>
      </c>
      <c r="L130" s="280"/>
      <c r="M130" s="280"/>
      <c r="N130" s="280"/>
      <c r="O130" s="291"/>
      <c r="P130" s="227"/>
      <c r="Q130" s="240">
        <f>H130</f>
        <v>12</v>
      </c>
      <c r="R130" s="232" t="str">
        <f>CONCATENATE("II-",TEXT(Q130,"0000"))</f>
        <v>II-0012</v>
      </c>
      <c r="S130" s="241" t="str">
        <f>K130</f>
        <v>BANQUINA</v>
      </c>
    </row>
    <row r="131" spans="1:19" x14ac:dyDescent="0.2">
      <c r="A131" s="406">
        <v>1</v>
      </c>
      <c r="B131" s="253" t="str">
        <f>CONCATENATE($B$130,".",TEXT(A131,"0000"))</f>
        <v>II-0012.0001</v>
      </c>
      <c r="C131" s="227" t="str">
        <f>CONCATENATE($K$131)</f>
        <v xml:space="preserve">SUELO </v>
      </c>
      <c r="D131" s="327" t="s">
        <v>1137</v>
      </c>
      <c r="G131" s="227"/>
      <c r="H131" s="242"/>
      <c r="I131" s="243" t="s">
        <v>1096</v>
      </c>
      <c r="J131" s="288"/>
      <c r="K131" s="309" t="s">
        <v>1191</v>
      </c>
      <c r="L131" s="288"/>
      <c r="M131" s="288"/>
      <c r="N131" s="288"/>
      <c r="O131" s="322" t="s">
        <v>1137</v>
      </c>
      <c r="P131" s="227"/>
      <c r="Q131" s="240">
        <v>1</v>
      </c>
      <c r="R131" s="253" t="str">
        <f>CONCATENATE($L$130,".",TEXT(Q131,"0000"))</f>
        <v>.0001</v>
      </c>
      <c r="S131" s="227" t="str">
        <f>CONCATENATE($E$131)</f>
        <v/>
      </c>
    </row>
    <row r="132" spans="1:19" x14ac:dyDescent="0.2">
      <c r="A132" s="406">
        <v>2</v>
      </c>
      <c r="B132" s="253" t="str">
        <f>CONCATENATE($B$130,".",TEXT(A132,"0000"))</f>
        <v>II-0012.0002</v>
      </c>
      <c r="C132" s="227" t="str">
        <f>CONCATENATE($K$131)</f>
        <v xml:space="preserve">SUELO </v>
      </c>
      <c r="D132" s="327" t="s">
        <v>1137</v>
      </c>
      <c r="G132" s="227"/>
      <c r="H132" s="242"/>
      <c r="I132" s="243" t="s">
        <v>1107</v>
      </c>
      <c r="J132" s="288"/>
      <c r="K132" s="309" t="s">
        <v>1192</v>
      </c>
      <c r="L132" s="288"/>
      <c r="M132" s="288"/>
      <c r="N132" s="288"/>
      <c r="O132" s="322" t="s">
        <v>1137</v>
      </c>
      <c r="P132" s="227"/>
      <c r="Q132" s="240">
        <v>2</v>
      </c>
      <c r="R132" s="253" t="str">
        <f>CONCATENATE($L$130,".",TEXT(Q132,"0000"))</f>
        <v>.0002</v>
      </c>
      <c r="S132" s="227" t="str">
        <f>CONCATENATE($E$132)</f>
        <v/>
      </c>
    </row>
    <row r="133" spans="1:19" x14ac:dyDescent="0.2">
      <c r="A133" s="406"/>
      <c r="B133" s="407"/>
      <c r="C133" s="407"/>
      <c r="D133" s="327"/>
      <c r="G133" s="227"/>
      <c r="H133" s="242"/>
      <c r="I133" s="243" t="s">
        <v>1109</v>
      </c>
      <c r="J133" s="250"/>
      <c r="K133" s="251" t="s">
        <v>1193</v>
      </c>
      <c r="L133" s="250"/>
      <c r="M133" s="250"/>
      <c r="N133" s="250"/>
      <c r="O133" s="282"/>
      <c r="P133" s="227"/>
      <c r="Q133" s="227"/>
      <c r="R133" s="227"/>
      <c r="S133" s="227"/>
    </row>
    <row r="134" spans="1:19" x14ac:dyDescent="0.2">
      <c r="A134" s="406">
        <v>3</v>
      </c>
      <c r="B134" s="253" t="str">
        <f t="shared" ref="B134:B135" si="15">CONCATENATE($B$130,".",TEXT(A134,"0000"))</f>
        <v>II-0012.0003</v>
      </c>
      <c r="C134" s="227" t="str">
        <f>CONCATENATE($K$133," - TIPO ",L134)</f>
        <v xml:space="preserve">PAVIMENTO - TIPO CARPETA </v>
      </c>
      <c r="D134" s="327" t="s">
        <v>1170</v>
      </c>
      <c r="G134" s="227"/>
      <c r="H134" s="242"/>
      <c r="I134" s="248"/>
      <c r="J134" s="249">
        <v>1</v>
      </c>
      <c r="K134" s="250"/>
      <c r="L134" s="251" t="s">
        <v>1194</v>
      </c>
      <c r="M134" s="250"/>
      <c r="N134" s="250"/>
      <c r="O134" s="282" t="s">
        <v>1170</v>
      </c>
      <c r="P134" s="227"/>
      <c r="Q134" s="240">
        <v>3</v>
      </c>
      <c r="R134" s="253" t="str">
        <f t="shared" ref="R134:R135" si="16">CONCATENATE($L$130,".",TEXT(Q134,"0000"))</f>
        <v>.0003</v>
      </c>
      <c r="S134" s="227" t="str">
        <f>CONCATENATE($E$133," TIPO ",L134)</f>
        <v xml:space="preserve"> TIPO CARPETA </v>
      </c>
    </row>
    <row r="135" spans="1:19" ht="15.75" thickBot="1" x14ac:dyDescent="0.25">
      <c r="A135" s="406">
        <v>4</v>
      </c>
      <c r="B135" s="253" t="str">
        <f t="shared" si="15"/>
        <v>II-0012.0004</v>
      </c>
      <c r="C135" s="227" t="str">
        <f>CONCATENATE($K$133," - TIPO ",L135)</f>
        <v>PAVIMENTO - TIPO TRATAMIENTO</v>
      </c>
      <c r="D135" s="327" t="s">
        <v>1170</v>
      </c>
      <c r="G135" s="227"/>
      <c r="H135" s="260"/>
      <c r="I135" s="261"/>
      <c r="J135" s="262">
        <v>2</v>
      </c>
      <c r="K135" s="263"/>
      <c r="L135" s="264" t="s">
        <v>1195</v>
      </c>
      <c r="M135" s="263"/>
      <c r="N135" s="263"/>
      <c r="O135" s="348" t="s">
        <v>1170</v>
      </c>
      <c r="P135" s="227"/>
      <c r="Q135" s="240">
        <v>4</v>
      </c>
      <c r="R135" s="253" t="str">
        <f t="shared" si="16"/>
        <v>.0004</v>
      </c>
      <c r="S135" s="227" t="str">
        <f>CONCATENATE($E$133," TIPO ",L135)</f>
        <v xml:space="preserve"> TIPO TRATAMIENTO</v>
      </c>
    </row>
    <row r="136" spans="1:19" ht="15.75" thickTop="1" x14ac:dyDescent="0.2">
      <c r="A136" s="406"/>
      <c r="B136" s="253"/>
      <c r="C136" s="407"/>
      <c r="D136" s="327"/>
      <c r="G136" s="227"/>
      <c r="H136" s="242"/>
      <c r="I136" s="248"/>
      <c r="J136" s="248"/>
      <c r="K136" s="250"/>
      <c r="L136" s="251"/>
      <c r="M136" s="250"/>
      <c r="N136" s="250"/>
      <c r="O136" s="282"/>
      <c r="P136" s="227"/>
      <c r="Q136" s="240"/>
      <c r="R136" s="227"/>
      <c r="S136" s="227"/>
    </row>
    <row r="137" spans="1:19" x14ac:dyDescent="0.2">
      <c r="A137" s="406">
        <v>13</v>
      </c>
      <c r="B137" s="253" t="s">
        <v>1606</v>
      </c>
      <c r="C137" s="407" t="s">
        <v>1196</v>
      </c>
      <c r="D137" s="327"/>
      <c r="G137" s="227"/>
      <c r="H137" s="267">
        <v>13</v>
      </c>
      <c r="I137" s="269"/>
      <c r="J137" s="280"/>
      <c r="K137" s="337" t="s">
        <v>1196</v>
      </c>
      <c r="L137" s="280"/>
      <c r="M137" s="280"/>
      <c r="N137" s="280"/>
      <c r="O137" s="291"/>
      <c r="P137" s="227"/>
      <c r="Q137" s="240">
        <f>H137</f>
        <v>13</v>
      </c>
      <c r="R137" s="232" t="str">
        <f>CONCATENATE("II-",TEXT(Q137,"0000"))</f>
        <v>II-0013</v>
      </c>
      <c r="S137" s="241" t="str">
        <f>K137</f>
        <v>BARANDA METALICA DE DEFENSA</v>
      </c>
    </row>
    <row r="138" spans="1:19" x14ac:dyDescent="0.2">
      <c r="A138" s="406"/>
      <c r="B138" s="253"/>
      <c r="C138" s="407"/>
      <c r="D138" s="327"/>
      <c r="G138" s="227"/>
      <c r="H138" s="281"/>
      <c r="I138" s="243" t="s">
        <v>1096</v>
      </c>
      <c r="J138" s="250"/>
      <c r="K138" s="251" t="s">
        <v>1197</v>
      </c>
      <c r="L138" s="246"/>
      <c r="M138" s="246"/>
      <c r="N138" s="246"/>
      <c r="O138" s="292"/>
      <c r="P138" s="227"/>
      <c r="Q138" s="227"/>
      <c r="R138" s="227"/>
      <c r="S138" s="227"/>
    </row>
    <row r="139" spans="1:19" x14ac:dyDescent="0.2">
      <c r="A139" s="406">
        <v>1</v>
      </c>
      <c r="B139" s="253" t="str">
        <f>CONCATENATE($B$137,".",TEXT(A139,"0000"))</f>
        <v>II-0013.0001</v>
      </c>
      <c r="C139" s="227" t="str">
        <f>CONCATENATE($K$138," - TIPO ",L139)</f>
        <v>VEHICULAR  H-10237 - TIPO LIVIANA  ( A )</v>
      </c>
      <c r="D139" s="327" t="s">
        <v>1115</v>
      </c>
      <c r="G139" s="227"/>
      <c r="H139" s="242"/>
      <c r="I139" s="248"/>
      <c r="J139" s="249">
        <v>1</v>
      </c>
      <c r="K139" s="250"/>
      <c r="L139" s="251" t="s">
        <v>1198</v>
      </c>
      <c r="M139" s="250"/>
      <c r="N139" s="250"/>
      <c r="O139" s="282" t="s">
        <v>1115</v>
      </c>
      <c r="P139" s="227"/>
      <c r="Q139" s="240">
        <v>1</v>
      </c>
      <c r="R139" s="253" t="str">
        <f>CONCATENATE($L$137,".",TEXT(Q139,"0000"))</f>
        <v>.0001</v>
      </c>
      <c r="S139" s="227" t="str">
        <f>CONCATENATE($E$138," TIPO ",L139)</f>
        <v xml:space="preserve"> TIPO LIVIANA  ( A )</v>
      </c>
    </row>
    <row r="140" spans="1:19" x14ac:dyDescent="0.2">
      <c r="A140" s="406">
        <v>2</v>
      </c>
      <c r="B140" s="253" t="str">
        <f>CONCATENATE($B$137,".",TEXT(A140,"0000"))</f>
        <v>II-0013.0002</v>
      </c>
      <c r="C140" s="227" t="str">
        <f>CONCATENATE($K$138," - TIPO ",L140)</f>
        <v>VEHICULAR  H-10237 - TIPO PESADA ( B )</v>
      </c>
      <c r="D140" s="327" t="s">
        <v>1115</v>
      </c>
      <c r="G140" s="227"/>
      <c r="H140" s="242"/>
      <c r="I140" s="248"/>
      <c r="J140" s="254">
        <v>2</v>
      </c>
      <c r="K140" s="255"/>
      <c r="L140" s="256" t="s">
        <v>1199</v>
      </c>
      <c r="M140" s="255"/>
      <c r="N140" s="255"/>
      <c r="O140" s="301" t="s">
        <v>1115</v>
      </c>
      <c r="P140" s="227"/>
      <c r="Q140" s="240">
        <v>2</v>
      </c>
      <c r="R140" s="253" t="str">
        <f>CONCATENATE($L$137,".",TEXT(Q140,"0000"))</f>
        <v>.0002</v>
      </c>
      <c r="S140" s="227" t="str">
        <f>CONCATENATE($E$138," TIPO ",L140)</f>
        <v xml:space="preserve"> TIPO PESADA ( B )</v>
      </c>
    </row>
    <row r="141" spans="1:19" x14ac:dyDescent="0.2">
      <c r="A141" s="406"/>
      <c r="B141" s="253"/>
      <c r="C141" s="407"/>
      <c r="D141" s="327" t="s">
        <v>1115</v>
      </c>
      <c r="G141" s="227"/>
      <c r="H141" s="242"/>
      <c r="I141" s="243" t="s">
        <v>1107</v>
      </c>
      <c r="J141" s="250"/>
      <c r="K141" s="251" t="s">
        <v>1200</v>
      </c>
      <c r="L141" s="250"/>
      <c r="M141" s="250"/>
      <c r="N141" s="250"/>
      <c r="O141" s="282" t="s">
        <v>1115</v>
      </c>
      <c r="P141" s="227"/>
      <c r="Q141" s="227"/>
      <c r="R141" s="227"/>
      <c r="S141" s="227"/>
    </row>
    <row r="142" spans="1:19" x14ac:dyDescent="0.2">
      <c r="A142" s="406">
        <v>3</v>
      </c>
      <c r="B142" s="253" t="str">
        <f t="shared" ref="B142:B145" si="17">CONCATENATE($B$137,".",TEXT(A142,"0000"))</f>
        <v>II-0013.0003</v>
      </c>
      <c r="C142" s="227" t="str">
        <f>CONCATENATE($K$141," - TIPO ",L142)</f>
        <v>PEATONAL  H-10237 - TIPO LIVIANA  ( A )</v>
      </c>
      <c r="D142" s="327" t="s">
        <v>1115</v>
      </c>
      <c r="G142" s="227"/>
      <c r="H142" s="242"/>
      <c r="I142" s="248"/>
      <c r="J142" s="249">
        <v>1</v>
      </c>
      <c r="K142" s="250"/>
      <c r="L142" s="251" t="s">
        <v>1198</v>
      </c>
      <c r="M142" s="250"/>
      <c r="N142" s="250"/>
      <c r="O142" s="282" t="s">
        <v>1115</v>
      </c>
      <c r="P142" s="227"/>
      <c r="Q142" s="240">
        <v>3</v>
      </c>
      <c r="R142" s="253" t="str">
        <f>CONCATENATE($L$137,".",TEXT(Q142,"0000"))</f>
        <v>.0003</v>
      </c>
      <c r="S142" s="227" t="str">
        <f>CONCATENATE($E$141," TIPO ",L142)</f>
        <v xml:space="preserve"> TIPO LIVIANA  ( A )</v>
      </c>
    </row>
    <row r="143" spans="1:19" x14ac:dyDescent="0.2">
      <c r="A143" s="406">
        <v>4</v>
      </c>
      <c r="B143" s="253" t="str">
        <f t="shared" si="17"/>
        <v>II-0013.0004</v>
      </c>
      <c r="C143" s="227" t="str">
        <f>CONCATENATE($K$141," - TIPO ",L143)</f>
        <v>PEATONAL  H-10237 - TIPO PESADA ( B )</v>
      </c>
      <c r="D143" s="327" t="s">
        <v>1115</v>
      </c>
      <c r="G143" s="227"/>
      <c r="H143" s="242"/>
      <c r="I143" s="248"/>
      <c r="J143" s="254">
        <v>2</v>
      </c>
      <c r="K143" s="250"/>
      <c r="L143" s="251" t="s">
        <v>1199</v>
      </c>
      <c r="M143" s="250"/>
      <c r="N143" s="250"/>
      <c r="O143" s="282" t="s">
        <v>1115</v>
      </c>
      <c r="P143" s="227"/>
      <c r="Q143" s="240">
        <v>4</v>
      </c>
      <c r="R143" s="253" t="str">
        <f>CONCATENATE($L$137,".",TEXT(Q143,"0000"))</f>
        <v>.0004</v>
      </c>
      <c r="S143" s="227" t="str">
        <f>CONCATENATE($E$141," TIPO ",L143)</f>
        <v xml:space="preserve"> TIPO PESADA ( B )</v>
      </c>
    </row>
    <row r="144" spans="1:19" x14ac:dyDescent="0.2">
      <c r="A144" s="406">
        <v>10</v>
      </c>
      <c r="B144" s="253" t="str">
        <f t="shared" si="17"/>
        <v>II-0013.0010</v>
      </c>
      <c r="C144" s="227" t="str">
        <f>CONCATENATE($K$144)</f>
        <v xml:space="preserve">RETIRO </v>
      </c>
      <c r="D144" s="327" t="s">
        <v>1115</v>
      </c>
      <c r="G144" s="227"/>
      <c r="H144" s="242"/>
      <c r="I144" s="243" t="s">
        <v>1109</v>
      </c>
      <c r="J144" s="288"/>
      <c r="K144" s="309" t="s">
        <v>1142</v>
      </c>
      <c r="L144" s="288"/>
      <c r="M144" s="288"/>
      <c r="N144" s="288"/>
      <c r="O144" s="322" t="s">
        <v>1115</v>
      </c>
      <c r="P144" s="227"/>
      <c r="Q144" s="240">
        <v>10</v>
      </c>
      <c r="R144" s="253" t="str">
        <f t="shared" ref="R144:R145" si="18">CONCATENATE($L$137,".",TEXT(Q144,"0000"))</f>
        <v>.0010</v>
      </c>
      <c r="S144" s="227" t="str">
        <f>CONCATENATE($E$144)</f>
        <v/>
      </c>
    </row>
    <row r="145" spans="1:19" ht="15.75" thickBot="1" x14ac:dyDescent="0.25">
      <c r="A145" s="406">
        <v>11</v>
      </c>
      <c r="B145" s="253" t="str">
        <f t="shared" si="17"/>
        <v>II-0013.0011</v>
      </c>
      <c r="C145" s="227" t="str">
        <f>CONCATENATE(K145)</f>
        <v>RETIRO Y REPARACION</v>
      </c>
      <c r="D145" s="327" t="s">
        <v>1115</v>
      </c>
      <c r="G145" s="227"/>
      <c r="H145" s="293"/>
      <c r="I145" s="350" t="s">
        <v>1116</v>
      </c>
      <c r="J145" s="296"/>
      <c r="K145" s="297" t="s">
        <v>1201</v>
      </c>
      <c r="L145" s="296"/>
      <c r="M145" s="296"/>
      <c r="N145" s="296"/>
      <c r="O145" s="351" t="s">
        <v>1115</v>
      </c>
      <c r="P145" s="227"/>
      <c r="Q145" s="240">
        <v>11</v>
      </c>
      <c r="R145" s="253" t="str">
        <f t="shared" si="18"/>
        <v>.0011</v>
      </c>
      <c r="S145" s="227" t="str">
        <f>CONCATENATE($E$145)</f>
        <v/>
      </c>
    </row>
    <row r="146" spans="1:19" x14ac:dyDescent="0.2">
      <c r="A146" s="406"/>
      <c r="B146" s="253"/>
      <c r="C146" s="407"/>
      <c r="D146" s="327"/>
      <c r="G146" s="227"/>
      <c r="H146" s="242"/>
      <c r="I146" s="248"/>
      <c r="J146" s="250"/>
      <c r="K146" s="251"/>
      <c r="L146" s="250"/>
      <c r="M146" s="250"/>
      <c r="N146" s="250"/>
      <c r="O146" s="282"/>
      <c r="P146" s="227"/>
      <c r="Q146" s="240"/>
      <c r="R146" s="253"/>
      <c r="S146" s="227"/>
    </row>
    <row r="147" spans="1:19" x14ac:dyDescent="0.2">
      <c r="A147" s="406">
        <v>14</v>
      </c>
      <c r="B147" s="405" t="s">
        <v>1607</v>
      </c>
      <c r="C147" s="407" t="s">
        <v>1202</v>
      </c>
      <c r="D147" s="327"/>
      <c r="G147" s="227"/>
      <c r="H147" s="267">
        <v>14</v>
      </c>
      <c r="I147" s="352"/>
      <c r="J147" s="353"/>
      <c r="K147" s="320" t="s">
        <v>1202</v>
      </c>
      <c r="L147" s="353"/>
      <c r="M147" s="353"/>
      <c r="N147" s="353"/>
      <c r="O147" s="354"/>
      <c r="P147" s="227"/>
      <c r="Q147" s="240">
        <f>H147</f>
        <v>14</v>
      </c>
      <c r="R147" s="232" t="str">
        <f>CONCATENATE("II-",TEXT(Q147,"0000"))</f>
        <v>II-0014</v>
      </c>
      <c r="S147" s="241" t="str">
        <f>K147</f>
        <v>BASE</v>
      </c>
    </row>
    <row r="148" spans="1:19" x14ac:dyDescent="0.2">
      <c r="A148" s="406">
        <v>1</v>
      </c>
      <c r="B148" s="253" t="str">
        <f>CONCATENATE($B$147,".",TEXT(A148,"0000"))</f>
        <v>II-0014.0001</v>
      </c>
      <c r="C148" s="407" t="s">
        <v>1203</v>
      </c>
      <c r="D148" s="327" t="s">
        <v>1137</v>
      </c>
      <c r="G148" s="250"/>
      <c r="H148" s="323"/>
      <c r="I148" s="243" t="s">
        <v>1096</v>
      </c>
      <c r="J148" s="288"/>
      <c r="K148" s="355" t="s">
        <v>1203</v>
      </c>
      <c r="L148" s="288"/>
      <c r="M148" s="288"/>
      <c r="N148" s="288"/>
      <c r="O148" s="322" t="s">
        <v>1137</v>
      </c>
      <c r="P148" s="250"/>
      <c r="Q148" s="240">
        <v>1</v>
      </c>
      <c r="R148" s="253" t="str">
        <f>CONCATENATE($L$147,".",TEXT(Q148,"0000"))</f>
        <v>.0001</v>
      </c>
      <c r="S148" s="227" t="str">
        <f>CONCATENATE(K148)</f>
        <v>ARENA ASFALTO</v>
      </c>
    </row>
    <row r="149" spans="1:19" x14ac:dyDescent="0.2">
      <c r="A149" s="406">
        <v>2</v>
      </c>
      <c r="B149" s="253" t="str">
        <f>CONCATENATE($B$147,".",TEXT(A149,"0000"))</f>
        <v>II-0014.0002</v>
      </c>
      <c r="C149" s="409" t="s">
        <v>1204</v>
      </c>
      <c r="D149" s="327" t="s">
        <v>1137</v>
      </c>
      <c r="G149" s="250"/>
      <c r="H149" s="242"/>
      <c r="I149" s="243" t="s">
        <v>1107</v>
      </c>
      <c r="J149" s="288"/>
      <c r="K149" s="309" t="s">
        <v>1204</v>
      </c>
      <c r="L149" s="288"/>
      <c r="M149" s="288"/>
      <c r="N149" s="288"/>
      <c r="O149" s="322" t="s">
        <v>1137</v>
      </c>
      <c r="P149" s="250"/>
      <c r="Q149" s="240">
        <v>2</v>
      </c>
      <c r="R149" s="253" t="str">
        <f>CONCATENATE($L$147,".",TEXT(Q149,"0000"))</f>
        <v>.0002</v>
      </c>
      <c r="S149" s="227" t="str">
        <f>CONCATENATE(K149)</f>
        <v>CONCRETO ASFALTICO BITUMINOSO</v>
      </c>
    </row>
    <row r="150" spans="1:19" x14ac:dyDescent="0.2">
      <c r="A150" s="406"/>
      <c r="B150" s="253"/>
      <c r="C150" s="407"/>
      <c r="D150" s="327"/>
      <c r="G150" s="250"/>
      <c r="H150" s="242"/>
      <c r="I150" s="254" t="s">
        <v>1109</v>
      </c>
      <c r="J150" s="250"/>
      <c r="K150" s="251" t="s">
        <v>1205</v>
      </c>
      <c r="L150" s="250"/>
      <c r="M150" s="250"/>
      <c r="N150" s="250"/>
      <c r="O150" s="282"/>
      <c r="P150" s="250"/>
      <c r="Q150" s="250"/>
      <c r="R150" s="250"/>
      <c r="S150" s="250"/>
    </row>
    <row r="151" spans="1:19" x14ac:dyDescent="0.2">
      <c r="A151" s="406">
        <v>3</v>
      </c>
      <c r="B151" s="253" t="str">
        <f t="shared" ref="B151:B153" si="19">CONCATENATE($B$147,".",TEXT(A151,"0000"))</f>
        <v>II-0014.0003</v>
      </c>
      <c r="C151" s="227" t="str">
        <f>CONCATENATE($K$150," - TIPO ",L151)</f>
        <v>GRANULAR - TIPO ANTICOGELANTES</v>
      </c>
      <c r="D151" s="327" t="s">
        <v>1137</v>
      </c>
      <c r="G151" s="250"/>
      <c r="H151" s="242"/>
      <c r="I151" s="248"/>
      <c r="J151" s="249">
        <v>1</v>
      </c>
      <c r="K151" s="250"/>
      <c r="L151" s="251" t="s">
        <v>1206</v>
      </c>
      <c r="M151" s="250"/>
      <c r="N151" s="250"/>
      <c r="O151" s="282" t="s">
        <v>1137</v>
      </c>
      <c r="P151" s="250"/>
      <c r="Q151" s="240">
        <v>3</v>
      </c>
      <c r="R151" s="253" t="str">
        <f>CONCATENATE($L$147,".",TEXT(Q151,"0000"))</f>
        <v>.0003</v>
      </c>
      <c r="S151" s="227" t="str">
        <f>CONCATENATE($E$150," ",L151)</f>
        <v xml:space="preserve"> ANTICOGELANTES</v>
      </c>
    </row>
    <row r="152" spans="1:19" x14ac:dyDescent="0.2">
      <c r="A152" s="406">
        <v>4</v>
      </c>
      <c r="B152" s="253" t="str">
        <f t="shared" si="19"/>
        <v>II-0014.0004</v>
      </c>
      <c r="C152" s="227" t="str">
        <f t="shared" ref="C152:C153" si="20">CONCATENATE($K$150," - TIPO ",L152)</f>
        <v>GRANULAR - TIPO DRENANTES</v>
      </c>
      <c r="D152" s="327" t="s">
        <v>1137</v>
      </c>
      <c r="G152" s="250"/>
      <c r="H152" s="242"/>
      <c r="I152" s="248"/>
      <c r="J152" s="249">
        <v>2</v>
      </c>
      <c r="K152" s="251"/>
      <c r="L152" s="251" t="s">
        <v>1207</v>
      </c>
      <c r="M152" s="250"/>
      <c r="N152" s="250"/>
      <c r="O152" s="282" t="s">
        <v>1137</v>
      </c>
      <c r="P152" s="250"/>
      <c r="Q152" s="240">
        <v>4</v>
      </c>
      <c r="R152" s="253" t="str">
        <f t="shared" ref="R152:R153" si="21">CONCATENATE($L$147,".",TEXT(Q152,"0000"))</f>
        <v>.0004</v>
      </c>
      <c r="S152" s="227" t="str">
        <f t="shared" ref="S152" si="22">CONCATENATE($E$150," ",L152)</f>
        <v xml:space="preserve"> DRENANTES</v>
      </c>
    </row>
    <row r="153" spans="1:19" ht="15.75" thickBot="1" x14ac:dyDescent="0.25">
      <c r="A153" s="406">
        <v>5</v>
      </c>
      <c r="B153" s="253" t="str">
        <f t="shared" si="19"/>
        <v>II-0014.0005</v>
      </c>
      <c r="C153" s="227" t="str">
        <f t="shared" si="20"/>
        <v>GRANULAR - TIPO GRANULAR</v>
      </c>
      <c r="D153" s="327" t="s">
        <v>1137</v>
      </c>
      <c r="G153" s="250"/>
      <c r="H153" s="293"/>
      <c r="I153" s="356"/>
      <c r="J153" s="295">
        <v>3</v>
      </c>
      <c r="K153" s="297"/>
      <c r="L153" s="297" t="s">
        <v>1205</v>
      </c>
      <c r="M153" s="296"/>
      <c r="N153" s="296"/>
      <c r="O153" s="351" t="s">
        <v>1137</v>
      </c>
      <c r="P153" s="250"/>
      <c r="Q153" s="240">
        <v>5</v>
      </c>
      <c r="R153" s="253" t="str">
        <f t="shared" si="21"/>
        <v>.0005</v>
      </c>
      <c r="S153" s="227" t="str">
        <f>CONCATENATE($E$150)</f>
        <v/>
      </c>
    </row>
    <row r="154" spans="1:19" x14ac:dyDescent="0.2">
      <c r="A154" s="406"/>
      <c r="B154" s="253"/>
      <c r="C154" s="407"/>
      <c r="D154" s="327"/>
      <c r="G154" s="250"/>
      <c r="H154" s="299"/>
      <c r="I154" s="248"/>
      <c r="J154" s="248"/>
      <c r="K154" s="251"/>
      <c r="L154" s="251"/>
      <c r="M154" s="250"/>
      <c r="N154" s="250"/>
      <c r="O154" s="233"/>
      <c r="P154" s="250"/>
      <c r="Q154" s="240"/>
      <c r="R154" s="250"/>
      <c r="S154" s="250"/>
    </row>
    <row r="155" spans="1:19" x14ac:dyDescent="0.2">
      <c r="A155" s="406"/>
      <c r="B155" s="253"/>
      <c r="C155" s="407"/>
      <c r="D155" s="327"/>
      <c r="G155" s="227"/>
      <c r="H155" s="267">
        <v>14</v>
      </c>
      <c r="I155" s="269"/>
      <c r="J155" s="280"/>
      <c r="K155" s="337" t="s">
        <v>1202</v>
      </c>
      <c r="L155" s="280"/>
      <c r="M155" s="280"/>
      <c r="N155" s="280"/>
      <c r="O155" s="291"/>
      <c r="P155" s="227"/>
      <c r="Q155" s="240"/>
      <c r="R155" s="227"/>
      <c r="S155" s="227"/>
    </row>
    <row r="156" spans="1:19" x14ac:dyDescent="0.2">
      <c r="A156" s="406">
        <v>6</v>
      </c>
      <c r="B156" s="253" t="str">
        <f t="shared" ref="B156" si="23">CONCATENATE($B$147,".",TEXT(A156,"0000"))</f>
        <v>II-0014.0006</v>
      </c>
      <c r="C156" s="227" t="str">
        <f>CONCATENATE(K156)</f>
        <v>AGREGADO PETREO Y SUELO</v>
      </c>
      <c r="D156" s="327" t="s">
        <v>1137</v>
      </c>
      <c r="G156" s="227"/>
      <c r="H156" s="242"/>
      <c r="I156" s="243" t="s">
        <v>1116</v>
      </c>
      <c r="J156" s="288"/>
      <c r="K156" s="355" t="s">
        <v>1208</v>
      </c>
      <c r="L156" s="288"/>
      <c r="M156" s="288"/>
      <c r="N156" s="288"/>
      <c r="O156" s="322" t="s">
        <v>1137</v>
      </c>
      <c r="P156" s="227"/>
      <c r="Q156" s="240">
        <v>6</v>
      </c>
      <c r="R156" s="253" t="str">
        <f t="shared" ref="R156" si="24">CONCATENATE($L$147,".",TEXT(Q156,"0000"))</f>
        <v>.0006</v>
      </c>
      <c r="S156" s="227" t="str">
        <f>CONCATENATE($E$156)</f>
        <v/>
      </c>
    </row>
    <row r="157" spans="1:19" x14ac:dyDescent="0.2">
      <c r="A157" s="406"/>
      <c r="B157" s="253"/>
      <c r="C157" s="407"/>
      <c r="D157" s="327"/>
      <c r="G157" s="227"/>
      <c r="H157" s="242"/>
      <c r="I157" s="243" t="s">
        <v>1131</v>
      </c>
      <c r="J157" s="250"/>
      <c r="K157" s="326" t="s">
        <v>1139</v>
      </c>
      <c r="L157" s="250"/>
      <c r="M157" s="250"/>
      <c r="N157" s="250"/>
      <c r="O157" s="282"/>
      <c r="P157" s="227"/>
      <c r="Q157" s="227"/>
      <c r="R157" s="227"/>
      <c r="S157" s="227"/>
    </row>
    <row r="158" spans="1:19" x14ac:dyDescent="0.2">
      <c r="A158" s="406">
        <v>10</v>
      </c>
      <c r="B158" s="253" t="str">
        <f t="shared" ref="B158:B166" si="25">CONCATENATE($B$147,".",TEXT(A158,"0000"))</f>
        <v>II-0014.0010</v>
      </c>
      <c r="C158" s="227" t="str">
        <f>CONCATENATE($K$157," ",L158)</f>
        <v>REPARACION AGREGADO PETREO Y SUELO</v>
      </c>
      <c r="D158" s="327" t="s">
        <v>1137</v>
      </c>
      <c r="G158" s="227"/>
      <c r="H158" s="242"/>
      <c r="I158" s="248"/>
      <c r="J158" s="249">
        <v>1</v>
      </c>
      <c r="K158" s="326"/>
      <c r="L158" s="251" t="s">
        <v>1208</v>
      </c>
      <c r="M158" s="250"/>
      <c r="N158" s="250"/>
      <c r="O158" s="282" t="s">
        <v>1137</v>
      </c>
      <c r="P158" s="227"/>
      <c r="Q158" s="240">
        <v>10</v>
      </c>
      <c r="R158" s="253" t="str">
        <f>CONCATENATE($L$147,".",TEXT(Q158,"0000"))</f>
        <v>.0010</v>
      </c>
      <c r="S158" s="227" t="str">
        <f>CONCATENATE($E$157," ",L158)</f>
        <v xml:space="preserve"> AGREGADO PETREO Y SUELO</v>
      </c>
    </row>
    <row r="159" spans="1:19" x14ac:dyDescent="0.2">
      <c r="A159" s="406">
        <v>11</v>
      </c>
      <c r="B159" s="253" t="str">
        <f t="shared" si="25"/>
        <v>II-0014.0011</v>
      </c>
      <c r="C159" s="227" t="str">
        <f t="shared" ref="C159:C162" si="26">CONCATENATE($K$157," ",L159)</f>
        <v>REPARACION SUELO CAL</v>
      </c>
      <c r="D159" s="327" t="s">
        <v>1137</v>
      </c>
      <c r="G159" s="227"/>
      <c r="H159" s="242"/>
      <c r="I159" s="248"/>
      <c r="J159" s="249">
        <v>2</v>
      </c>
      <c r="K159" s="326"/>
      <c r="L159" s="251" t="s">
        <v>1169</v>
      </c>
      <c r="M159" s="250"/>
      <c r="N159" s="250"/>
      <c r="O159" s="282" t="s">
        <v>1137</v>
      </c>
      <c r="P159" s="227"/>
      <c r="Q159" s="240">
        <v>11</v>
      </c>
      <c r="R159" s="253" t="str">
        <f t="shared" ref="R159:R166" si="27">CONCATENATE($L$147,".",TEXT(Q159,"0000"))</f>
        <v>.0011</v>
      </c>
      <c r="S159" s="227" t="str">
        <f t="shared" ref="S159:S162" si="28">CONCATENATE($E$157," ",L159)</f>
        <v xml:space="preserve"> SUELO CAL</v>
      </c>
    </row>
    <row r="160" spans="1:19" x14ac:dyDescent="0.2">
      <c r="A160" s="406">
        <v>12</v>
      </c>
      <c r="B160" s="253" t="str">
        <f t="shared" si="25"/>
        <v>II-0014.0012</v>
      </c>
      <c r="C160" s="227" t="str">
        <f t="shared" si="26"/>
        <v>REPARACION SUELO CEMENTO</v>
      </c>
      <c r="D160" s="327" t="s">
        <v>1137</v>
      </c>
      <c r="G160" s="227"/>
      <c r="H160" s="242"/>
      <c r="I160" s="248"/>
      <c r="J160" s="249">
        <v>3</v>
      </c>
      <c r="K160" s="326"/>
      <c r="L160" s="251" t="s">
        <v>1171</v>
      </c>
      <c r="M160" s="250"/>
      <c r="N160" s="250"/>
      <c r="O160" s="282" t="s">
        <v>1137</v>
      </c>
      <c r="P160" s="227"/>
      <c r="Q160" s="240">
        <v>12</v>
      </c>
      <c r="R160" s="253" t="str">
        <f t="shared" si="27"/>
        <v>.0012</v>
      </c>
      <c r="S160" s="227" t="str">
        <f t="shared" si="28"/>
        <v xml:space="preserve"> SUELO CEMENTO</v>
      </c>
    </row>
    <row r="161" spans="1:19" x14ac:dyDescent="0.2">
      <c r="A161" s="406">
        <v>13</v>
      </c>
      <c r="B161" s="253" t="str">
        <f t="shared" si="25"/>
        <v>II-0014.0013</v>
      </c>
      <c r="C161" s="227" t="str">
        <f t="shared" si="26"/>
        <v>REPARACION SUELO ESCORIA</v>
      </c>
      <c r="D161" s="327" t="s">
        <v>1137</v>
      </c>
      <c r="G161" s="227"/>
      <c r="H161" s="242"/>
      <c r="I161" s="248"/>
      <c r="J161" s="249">
        <v>4</v>
      </c>
      <c r="K161" s="326"/>
      <c r="L161" s="251" t="s">
        <v>1209</v>
      </c>
      <c r="M161" s="250"/>
      <c r="N161" s="250"/>
      <c r="O161" s="282" t="s">
        <v>1137</v>
      </c>
      <c r="P161" s="227"/>
      <c r="Q161" s="240">
        <v>13</v>
      </c>
      <c r="R161" s="253" t="str">
        <f t="shared" si="27"/>
        <v>.0013</v>
      </c>
      <c r="S161" s="227" t="str">
        <f t="shared" si="28"/>
        <v xml:space="preserve"> SUELO ESCORIA</v>
      </c>
    </row>
    <row r="162" spans="1:19" x14ac:dyDescent="0.2">
      <c r="A162" s="406">
        <v>14</v>
      </c>
      <c r="B162" s="253" t="str">
        <f t="shared" si="25"/>
        <v>II-0014.0014</v>
      </c>
      <c r="C162" s="227" t="str">
        <f t="shared" si="26"/>
        <v>REPARACION SUELO SELECCIONADO</v>
      </c>
      <c r="D162" s="327" t="s">
        <v>1137</v>
      </c>
      <c r="G162" s="227"/>
      <c r="H162" s="242"/>
      <c r="I162" s="259"/>
      <c r="J162" s="254">
        <v>5</v>
      </c>
      <c r="K162" s="326"/>
      <c r="L162" s="251" t="s">
        <v>1172</v>
      </c>
      <c r="M162" s="250"/>
      <c r="N162" s="250"/>
      <c r="O162" s="282" t="s">
        <v>1137</v>
      </c>
      <c r="P162" s="227"/>
      <c r="Q162" s="240">
        <v>14</v>
      </c>
      <c r="R162" s="253" t="str">
        <f t="shared" si="27"/>
        <v>.0014</v>
      </c>
      <c r="S162" s="227" t="str">
        <f t="shared" si="28"/>
        <v xml:space="preserve"> SUELO SELECCIONADO</v>
      </c>
    </row>
    <row r="163" spans="1:19" x14ac:dyDescent="0.2">
      <c r="A163" s="406">
        <v>20</v>
      </c>
      <c r="B163" s="253" t="str">
        <f t="shared" si="25"/>
        <v>II-0014.0020</v>
      </c>
      <c r="C163" s="227" t="str">
        <f t="shared" ref="C163:C166" si="29">CONCATENATE(K163)</f>
        <v>SUELO CAL</v>
      </c>
      <c r="D163" s="327" t="s">
        <v>1137</v>
      </c>
      <c r="G163" s="227"/>
      <c r="H163" s="242"/>
      <c r="I163" s="254" t="s">
        <v>1133</v>
      </c>
      <c r="J163" s="288"/>
      <c r="K163" s="355" t="s">
        <v>1169</v>
      </c>
      <c r="L163" s="288"/>
      <c r="M163" s="288"/>
      <c r="N163" s="288"/>
      <c r="O163" s="322" t="s">
        <v>1137</v>
      </c>
      <c r="P163" s="227"/>
      <c r="Q163" s="240">
        <v>20</v>
      </c>
      <c r="R163" s="253" t="str">
        <f t="shared" si="27"/>
        <v>.0020</v>
      </c>
      <c r="S163" s="227" t="str">
        <f>CONCATENATE(K163)</f>
        <v>SUELO CAL</v>
      </c>
    </row>
    <row r="164" spans="1:19" x14ac:dyDescent="0.2">
      <c r="A164" s="406">
        <v>21</v>
      </c>
      <c r="B164" s="253" t="str">
        <f t="shared" si="25"/>
        <v>II-0014.0021</v>
      </c>
      <c r="C164" s="227" t="str">
        <f t="shared" si="29"/>
        <v>SUELO CEMENTO</v>
      </c>
      <c r="D164" s="327" t="s">
        <v>1137</v>
      </c>
      <c r="G164" s="227"/>
      <c r="H164" s="242"/>
      <c r="I164" s="249" t="s">
        <v>1135</v>
      </c>
      <c r="J164" s="250"/>
      <c r="K164" s="326" t="s">
        <v>1171</v>
      </c>
      <c r="L164" s="250"/>
      <c r="M164" s="250"/>
      <c r="N164" s="250"/>
      <c r="O164" s="282" t="s">
        <v>1137</v>
      </c>
      <c r="P164" s="227"/>
      <c r="Q164" s="240">
        <v>21</v>
      </c>
      <c r="R164" s="253" t="str">
        <f t="shared" si="27"/>
        <v>.0021</v>
      </c>
      <c r="S164" s="227" t="str">
        <f t="shared" ref="S164:S166" si="30">CONCATENATE(K164)</f>
        <v>SUELO CEMENTO</v>
      </c>
    </row>
    <row r="165" spans="1:19" x14ac:dyDescent="0.2">
      <c r="A165" s="406">
        <v>22</v>
      </c>
      <c r="B165" s="253" t="str">
        <f t="shared" si="25"/>
        <v>II-0014.0022</v>
      </c>
      <c r="C165" s="227" t="str">
        <f t="shared" si="29"/>
        <v>SUELO ESCORIA</v>
      </c>
      <c r="D165" s="327" t="s">
        <v>1137</v>
      </c>
      <c r="G165" s="227"/>
      <c r="H165" s="242"/>
      <c r="I165" s="243" t="s">
        <v>1138</v>
      </c>
      <c r="J165" s="288"/>
      <c r="K165" s="355" t="s">
        <v>1209</v>
      </c>
      <c r="L165" s="288"/>
      <c r="M165" s="288"/>
      <c r="N165" s="288"/>
      <c r="O165" s="322" t="s">
        <v>1137</v>
      </c>
      <c r="P165" s="227"/>
      <c r="Q165" s="240">
        <v>22</v>
      </c>
      <c r="R165" s="253" t="str">
        <f t="shared" si="27"/>
        <v>.0022</v>
      </c>
      <c r="S165" s="227" t="str">
        <f t="shared" si="30"/>
        <v>SUELO ESCORIA</v>
      </c>
    </row>
    <row r="166" spans="1:19" x14ac:dyDescent="0.2">
      <c r="A166" s="406">
        <v>23</v>
      </c>
      <c r="B166" s="253" t="str">
        <f t="shared" si="25"/>
        <v>II-0014.0023</v>
      </c>
      <c r="C166" s="227" t="str">
        <f t="shared" si="29"/>
        <v>SUELO SELECCIONADO</v>
      </c>
      <c r="D166" s="327" t="s">
        <v>1137</v>
      </c>
      <c r="G166" s="227"/>
      <c r="H166" s="242"/>
      <c r="I166" s="249" t="s">
        <v>1001</v>
      </c>
      <c r="J166" s="250"/>
      <c r="K166" s="326" t="s">
        <v>1172</v>
      </c>
      <c r="L166" s="250"/>
      <c r="M166" s="250"/>
      <c r="N166" s="250"/>
      <c r="O166" s="282" t="s">
        <v>1137</v>
      </c>
      <c r="P166" s="227"/>
      <c r="Q166" s="240">
        <v>23</v>
      </c>
      <c r="R166" s="253" t="str">
        <f t="shared" si="27"/>
        <v>.0023</v>
      </c>
      <c r="S166" s="227" t="str">
        <f t="shared" si="30"/>
        <v>SUELO SELECCIONADO</v>
      </c>
    </row>
    <row r="167" spans="1:19" ht="15.75" thickBot="1" x14ac:dyDescent="0.25">
      <c r="A167" s="406"/>
      <c r="B167" s="253"/>
      <c r="C167" s="407"/>
      <c r="D167" s="327"/>
      <c r="G167" s="227"/>
      <c r="H167" s="242"/>
      <c r="I167" s="248"/>
      <c r="J167" s="250"/>
      <c r="K167" s="326"/>
      <c r="L167" s="250"/>
      <c r="M167" s="250"/>
      <c r="N167" s="250"/>
      <c r="O167" s="282"/>
      <c r="P167" s="227"/>
      <c r="Q167" s="240"/>
      <c r="R167" s="253"/>
      <c r="S167" s="227"/>
    </row>
    <row r="168" spans="1:19" ht="15.75" thickTop="1" x14ac:dyDescent="0.2">
      <c r="A168" s="406">
        <v>15</v>
      </c>
      <c r="B168" s="253" t="s">
        <v>1608</v>
      </c>
      <c r="C168" s="407" t="s">
        <v>1210</v>
      </c>
      <c r="D168" s="327"/>
      <c r="G168" s="227"/>
      <c r="H168" s="317">
        <v>15</v>
      </c>
      <c r="I168" s="268"/>
      <c r="J168" s="328"/>
      <c r="K168" s="329" t="s">
        <v>1210</v>
      </c>
      <c r="L168" s="328"/>
      <c r="M168" s="328"/>
      <c r="N168" s="328"/>
      <c r="O168" s="270"/>
      <c r="P168" s="227"/>
      <c r="Q168" s="240">
        <f>H168</f>
        <v>15</v>
      </c>
      <c r="R168" s="232" t="str">
        <f>CONCATENATE("II-",TEXT(Q168,"0000"))</f>
        <v>II-0015</v>
      </c>
      <c r="S168" s="241" t="str">
        <f>K168</f>
        <v>CALZADA</v>
      </c>
    </row>
    <row r="169" spans="1:19" x14ac:dyDescent="0.2">
      <c r="A169" s="406"/>
      <c r="B169" s="253"/>
      <c r="C169" s="407"/>
      <c r="D169" s="327"/>
      <c r="G169" s="227"/>
      <c r="H169" s="242"/>
      <c r="I169" s="243" t="s">
        <v>1096</v>
      </c>
      <c r="J169" s="250"/>
      <c r="K169" s="251" t="s">
        <v>1211</v>
      </c>
      <c r="L169" s="246"/>
      <c r="M169" s="246"/>
      <c r="N169" s="246"/>
      <c r="O169" s="292"/>
      <c r="P169" s="227"/>
      <c r="Q169" s="240"/>
      <c r="R169" s="227"/>
      <c r="S169" s="227"/>
    </row>
    <row r="170" spans="1:19" x14ac:dyDescent="0.2">
      <c r="A170" s="406">
        <v>1</v>
      </c>
      <c r="B170" s="253" t="str">
        <f>CONCATENATE($B$168,".",TEXT(A170,"0000"))</f>
        <v>II-0015.0001</v>
      </c>
      <c r="C170" s="227" t="str">
        <f>CONCATENATE($K$169," ",L170)</f>
        <v>CORRECCION DE AHUELLAMIENTO AGREGADO PETREO Y SUELO</v>
      </c>
      <c r="D170" s="327" t="s">
        <v>1170</v>
      </c>
      <c r="G170" s="227"/>
      <c r="H170" s="242"/>
      <c r="I170" s="248"/>
      <c r="J170" s="249">
        <v>1</v>
      </c>
      <c r="K170" s="250"/>
      <c r="L170" s="326" t="s">
        <v>1208</v>
      </c>
      <c r="M170" s="250"/>
      <c r="N170" s="250"/>
      <c r="O170" s="282" t="s">
        <v>1170</v>
      </c>
      <c r="P170" s="227"/>
      <c r="Q170" s="240"/>
      <c r="R170" s="227"/>
      <c r="S170" s="227"/>
    </row>
    <row r="171" spans="1:19" x14ac:dyDescent="0.2">
      <c r="A171" s="406">
        <v>2</v>
      </c>
      <c r="B171" s="253" t="str">
        <f t="shared" ref="B171:B180" si="31">CONCATENATE($B$168,".",TEXT(A171,"0000"))</f>
        <v>II-0015.0002</v>
      </c>
      <c r="C171" s="227" t="str">
        <f t="shared" ref="C171:C174" si="32">CONCATENATE($K$169," ",L171)</f>
        <v>CORRECCION DE AHUELLAMIENTO FRESADO</v>
      </c>
      <c r="D171" s="327" t="s">
        <v>1170</v>
      </c>
      <c r="G171" s="227"/>
      <c r="H171" s="242"/>
      <c r="I171" s="248"/>
      <c r="J171" s="249">
        <v>2</v>
      </c>
      <c r="K171" s="251"/>
      <c r="L171" s="241" t="s">
        <v>1212</v>
      </c>
      <c r="M171" s="325"/>
      <c r="N171" s="325"/>
      <c r="O171" s="282" t="s">
        <v>1170</v>
      </c>
      <c r="P171" s="227"/>
      <c r="Q171" s="240"/>
      <c r="R171" s="227"/>
      <c r="S171" s="227"/>
    </row>
    <row r="172" spans="1:19" x14ac:dyDescent="0.2">
      <c r="A172" s="406">
        <v>3</v>
      </c>
      <c r="B172" s="253" t="str">
        <f t="shared" si="31"/>
        <v>II-0015.0003</v>
      </c>
      <c r="C172" s="227" t="str">
        <f t="shared" si="32"/>
        <v>CORRECCION DE AHUELLAMIENTO MEZCLA ASFALTICA</v>
      </c>
      <c r="D172" s="327" t="s">
        <v>1170</v>
      </c>
      <c r="G172" s="227"/>
      <c r="H172" s="242"/>
      <c r="I172" s="248"/>
      <c r="J172" s="249">
        <v>3</v>
      </c>
      <c r="K172" s="251"/>
      <c r="L172" s="251" t="s">
        <v>1168</v>
      </c>
      <c r="M172" s="325"/>
      <c r="N172" s="325"/>
      <c r="O172" s="282" t="s">
        <v>1170</v>
      </c>
      <c r="P172" s="227"/>
      <c r="Q172" s="227"/>
      <c r="R172" s="227"/>
      <c r="S172" s="227"/>
    </row>
    <row r="173" spans="1:19" x14ac:dyDescent="0.2">
      <c r="A173" s="406">
        <v>4</v>
      </c>
      <c r="B173" s="253" t="str">
        <f t="shared" si="31"/>
        <v>II-0015.0004</v>
      </c>
      <c r="C173" s="227" t="str">
        <f t="shared" si="32"/>
        <v>CORRECCION DE AHUELLAMIENTO MICROAGLOMERADO</v>
      </c>
      <c r="D173" s="327" t="s">
        <v>1170</v>
      </c>
      <c r="G173" s="227"/>
      <c r="H173" s="242"/>
      <c r="I173" s="248"/>
      <c r="J173" s="338">
        <v>4</v>
      </c>
      <c r="K173" s="251"/>
      <c r="L173" s="251" t="s">
        <v>1213</v>
      </c>
      <c r="M173" s="250"/>
      <c r="N173" s="250"/>
      <c r="O173" s="282" t="s">
        <v>1170</v>
      </c>
      <c r="P173" s="227"/>
      <c r="Q173" s="227"/>
      <c r="R173" s="227"/>
      <c r="S173" s="227"/>
    </row>
    <row r="174" spans="1:19" x14ac:dyDescent="0.2">
      <c r="A174" s="406">
        <v>5</v>
      </c>
      <c r="B174" s="253" t="str">
        <f t="shared" si="31"/>
        <v>II-0015.0005</v>
      </c>
      <c r="C174" s="227" t="str">
        <f t="shared" si="32"/>
        <v>CORRECCION DE AHUELLAMIENTO SUELO CEMENTO</v>
      </c>
      <c r="D174" s="327" t="s">
        <v>1170</v>
      </c>
      <c r="G174" s="227"/>
      <c r="H174" s="242"/>
      <c r="I174" s="259"/>
      <c r="J174" s="339">
        <v>5</v>
      </c>
      <c r="K174" s="256"/>
      <c r="L174" s="256" t="s">
        <v>1171</v>
      </c>
      <c r="M174" s="255"/>
      <c r="N174" s="255"/>
      <c r="O174" s="301" t="s">
        <v>1170</v>
      </c>
      <c r="P174" s="227"/>
      <c r="Q174" s="227"/>
      <c r="R174" s="227"/>
      <c r="S174" s="227"/>
    </row>
    <row r="175" spans="1:19" x14ac:dyDescent="0.2">
      <c r="A175" s="406"/>
      <c r="B175" s="253"/>
      <c r="C175" s="407"/>
      <c r="D175" s="327"/>
      <c r="G175" s="227"/>
      <c r="H175" s="242"/>
      <c r="I175" s="243" t="s">
        <v>1107</v>
      </c>
      <c r="J175" s="327"/>
      <c r="K175" s="251" t="s">
        <v>1214</v>
      </c>
      <c r="L175" s="326"/>
      <c r="M175" s="250"/>
      <c r="N175" s="250"/>
      <c r="O175" s="282"/>
      <c r="P175" s="227"/>
      <c r="Q175" s="227"/>
      <c r="R175" s="227"/>
      <c r="S175" s="227"/>
    </row>
    <row r="176" spans="1:19" x14ac:dyDescent="0.2">
      <c r="A176" s="406">
        <v>11</v>
      </c>
      <c r="B176" s="253" t="str">
        <f t="shared" si="31"/>
        <v>II-0015.0011</v>
      </c>
      <c r="C176" s="227" t="str">
        <f>CONCATENATE($K$175," ",L176)</f>
        <v>CORRECCION DE DEPRESIONES Y DEFORMACIONES AGREGADO PETREO Y SUELO</v>
      </c>
      <c r="D176" s="327" t="s">
        <v>1137</v>
      </c>
      <c r="G176" s="227"/>
      <c r="H176" s="242"/>
      <c r="I176" s="248"/>
      <c r="J176" s="249">
        <v>1</v>
      </c>
      <c r="K176" s="251"/>
      <c r="L176" s="326" t="s">
        <v>1208</v>
      </c>
      <c r="M176" s="325"/>
      <c r="N176" s="325"/>
      <c r="O176" s="282" t="s">
        <v>1137</v>
      </c>
      <c r="P176" s="227"/>
      <c r="Q176" s="227"/>
      <c r="R176" s="227"/>
      <c r="S176" s="227"/>
    </row>
    <row r="177" spans="1:19" x14ac:dyDescent="0.2">
      <c r="A177" s="406">
        <v>12</v>
      </c>
      <c r="B177" s="253" t="str">
        <f t="shared" si="31"/>
        <v>II-0015.0012</v>
      </c>
      <c r="C177" s="227" t="str">
        <f t="shared" ref="C177:C180" si="33">CONCATENATE($K$175," ",L177)</f>
        <v>CORRECCION DE DEPRESIONES Y DEFORMACIONES SUELO CAL</v>
      </c>
      <c r="D177" s="327" t="s">
        <v>1137</v>
      </c>
      <c r="G177" s="227"/>
      <c r="H177" s="242"/>
      <c r="I177" s="248"/>
      <c r="J177" s="249">
        <v>2</v>
      </c>
      <c r="K177" s="251"/>
      <c r="L177" s="326" t="s">
        <v>1169</v>
      </c>
      <c r="M177" s="325"/>
      <c r="N177" s="325"/>
      <c r="O177" s="282" t="s">
        <v>1137</v>
      </c>
      <c r="P177" s="227"/>
      <c r="Q177" s="227"/>
      <c r="R177" s="227"/>
      <c r="S177" s="227"/>
    </row>
    <row r="178" spans="1:19" x14ac:dyDescent="0.2">
      <c r="A178" s="406">
        <v>13</v>
      </c>
      <c r="B178" s="253" t="str">
        <f t="shared" si="31"/>
        <v>II-0015.0013</v>
      </c>
      <c r="C178" s="227" t="str">
        <f t="shared" si="33"/>
        <v>CORRECCION DE DEPRESIONES Y DEFORMACIONES SUELO CEMENTO</v>
      </c>
      <c r="D178" s="327" t="s">
        <v>1137</v>
      </c>
      <c r="G178" s="227"/>
      <c r="H178" s="242"/>
      <c r="I178" s="248"/>
      <c r="J178" s="249">
        <v>3</v>
      </c>
      <c r="K178" s="251"/>
      <c r="L178" s="326" t="s">
        <v>1171</v>
      </c>
      <c r="M178" s="325"/>
      <c r="N178" s="325"/>
      <c r="O178" s="282" t="s">
        <v>1137</v>
      </c>
      <c r="P178" s="227"/>
      <c r="Q178" s="227"/>
      <c r="R178" s="227"/>
      <c r="S178" s="227"/>
    </row>
    <row r="179" spans="1:19" x14ac:dyDescent="0.2">
      <c r="A179" s="406">
        <v>14</v>
      </c>
      <c r="B179" s="253" t="str">
        <f t="shared" si="31"/>
        <v>II-0015.0014</v>
      </c>
      <c r="C179" s="227" t="str">
        <f t="shared" si="33"/>
        <v>CORRECCION DE DEPRESIONES Y DEFORMACIONES SUELO ESCORIA</v>
      </c>
      <c r="D179" s="327" t="s">
        <v>1137</v>
      </c>
      <c r="G179" s="227"/>
      <c r="H179" s="242"/>
      <c r="I179" s="248"/>
      <c r="J179" s="338">
        <v>4</v>
      </c>
      <c r="K179" s="251"/>
      <c r="L179" s="326" t="s">
        <v>1209</v>
      </c>
      <c r="M179" s="250"/>
      <c r="N179" s="250"/>
      <c r="O179" s="282" t="s">
        <v>1137</v>
      </c>
      <c r="P179" s="227"/>
      <c r="Q179" s="227"/>
      <c r="R179" s="227"/>
      <c r="S179" s="227"/>
    </row>
    <row r="180" spans="1:19" x14ac:dyDescent="0.2">
      <c r="A180" s="406">
        <v>15</v>
      </c>
      <c r="B180" s="253" t="str">
        <f t="shared" si="31"/>
        <v>II-0015.0015</v>
      </c>
      <c r="C180" s="227" t="str">
        <f t="shared" si="33"/>
        <v>CORRECCION DE DEPRESIONES Y DEFORMACIONES SUELO SELECCIONADO</v>
      </c>
      <c r="D180" s="327" t="s">
        <v>1137</v>
      </c>
      <c r="G180" s="227"/>
      <c r="H180" s="242"/>
      <c r="I180" s="259"/>
      <c r="J180" s="339">
        <v>5</v>
      </c>
      <c r="K180" s="256"/>
      <c r="L180" s="340" t="s">
        <v>1172</v>
      </c>
      <c r="M180" s="255"/>
      <c r="N180" s="255"/>
      <c r="O180" s="301" t="s">
        <v>1137</v>
      </c>
      <c r="P180" s="227"/>
      <c r="Q180" s="227"/>
      <c r="R180" s="227"/>
      <c r="S180" s="227"/>
    </row>
    <row r="181" spans="1:19" ht="15.75" thickBot="1" x14ac:dyDescent="0.25">
      <c r="A181" s="406"/>
      <c r="B181" s="408"/>
      <c r="C181" s="409"/>
      <c r="D181" s="327" t="s">
        <v>1115</v>
      </c>
      <c r="G181" s="227"/>
      <c r="H181" s="260"/>
      <c r="I181" s="272" t="s">
        <v>1116</v>
      </c>
      <c r="J181" s="344"/>
      <c r="K181" s="264" t="s">
        <v>1215</v>
      </c>
      <c r="L181" s="346"/>
      <c r="M181" s="263"/>
      <c r="N181" s="263"/>
      <c r="O181" s="348" t="s">
        <v>1115</v>
      </c>
      <c r="P181" s="227"/>
      <c r="Q181" s="227"/>
      <c r="R181" s="227"/>
      <c r="S181" s="227"/>
    </row>
    <row r="182" spans="1:19" ht="15.75" thickTop="1" x14ac:dyDescent="0.2">
      <c r="A182" s="406">
        <v>16</v>
      </c>
      <c r="B182" s="253" t="s">
        <v>1609</v>
      </c>
      <c r="C182" s="407" t="s">
        <v>1216</v>
      </c>
      <c r="D182" s="327"/>
      <c r="G182" s="227"/>
      <c r="H182" s="267">
        <v>16</v>
      </c>
      <c r="I182" s="269"/>
      <c r="J182" s="280"/>
      <c r="K182" s="337" t="s">
        <v>1216</v>
      </c>
      <c r="L182" s="280"/>
      <c r="M182" s="280"/>
      <c r="N182" s="280"/>
      <c r="O182" s="291"/>
      <c r="P182" s="227"/>
      <c r="Q182" s="240">
        <f>H182</f>
        <v>16</v>
      </c>
      <c r="R182" s="232" t="str">
        <f>CONCATENATE("II-",TEXT(Q182,"0000"))</f>
        <v>II-0016</v>
      </c>
      <c r="S182" s="241" t="str">
        <f>K182</f>
        <v>CAMARA DE INSPECCION</v>
      </c>
    </row>
    <row r="183" spans="1:19" ht="15.75" thickBot="1" x14ac:dyDescent="0.25">
      <c r="A183" s="406">
        <v>1</v>
      </c>
      <c r="B183" s="253" t="str">
        <f>CONCATENATE($B$182,".",TEXT(A183,"0000"))</f>
        <v>II-0016.0001</v>
      </c>
      <c r="C183" s="227" t="str">
        <f>CONCATENATE("S/PLANO ",K183)</f>
        <v>S/PLANO H-2465</v>
      </c>
      <c r="D183" s="327" t="s">
        <v>6</v>
      </c>
      <c r="G183" s="227"/>
      <c r="H183" s="271"/>
      <c r="I183" s="272" t="s">
        <v>1096</v>
      </c>
      <c r="J183" s="275"/>
      <c r="K183" s="311" t="s">
        <v>1217</v>
      </c>
      <c r="L183" s="275"/>
      <c r="M183" s="275"/>
      <c r="N183" s="275"/>
      <c r="O183" s="349" t="s">
        <v>6</v>
      </c>
      <c r="P183" s="227"/>
      <c r="Q183" s="227"/>
      <c r="R183" s="227"/>
      <c r="S183" s="227"/>
    </row>
    <row r="184" spans="1:19" ht="15.75" thickTop="1" x14ac:dyDescent="0.2">
      <c r="A184" s="406">
        <v>17</v>
      </c>
      <c r="B184" s="253" t="s">
        <v>1610</v>
      </c>
      <c r="C184" s="407" t="s">
        <v>1218</v>
      </c>
      <c r="D184" s="327"/>
      <c r="G184" s="227"/>
      <c r="H184" s="267">
        <v>17</v>
      </c>
      <c r="I184" s="269"/>
      <c r="J184" s="280"/>
      <c r="K184" s="337" t="s">
        <v>1218</v>
      </c>
      <c r="L184" s="280"/>
      <c r="M184" s="280"/>
      <c r="N184" s="280"/>
      <c r="O184" s="291"/>
      <c r="P184" s="227"/>
      <c r="Q184" s="240">
        <f>H184</f>
        <v>17</v>
      </c>
      <c r="R184" s="232" t="str">
        <f>CONCATENATE("II-",TEXT(Q184,"0000"))</f>
        <v>II-0017</v>
      </c>
      <c r="S184" s="241" t="str">
        <f>K184</f>
        <v>CARPETA</v>
      </c>
    </row>
    <row r="185" spans="1:19" x14ac:dyDescent="0.2">
      <c r="A185" s="406"/>
      <c r="B185" s="253"/>
      <c r="C185" s="407"/>
      <c r="D185" s="327"/>
      <c r="G185" s="227"/>
      <c r="H185" s="242"/>
      <c r="I185" s="243" t="s">
        <v>1096</v>
      </c>
      <c r="J185" s="327"/>
      <c r="K185" s="251" t="s">
        <v>1219</v>
      </c>
      <c r="L185" s="326"/>
      <c r="M185" s="250"/>
      <c r="N185" s="250"/>
      <c r="O185" s="282"/>
      <c r="P185" s="227"/>
      <c r="Q185" s="227"/>
      <c r="R185" s="227"/>
      <c r="S185" s="227"/>
    </row>
    <row r="186" spans="1:19" x14ac:dyDescent="0.2">
      <c r="A186" s="406">
        <v>1</v>
      </c>
      <c r="B186" s="253" t="str">
        <f>CONCATENATE($B$184,".",TEXT(A186,"0000"))</f>
        <v>II-0017.0001</v>
      </c>
      <c r="C186" s="227" t="str">
        <f>CONCATENATE($K$185," ",L186)</f>
        <v>MEZCLA BITUMINOSA DE CONCRETO ASFALTICO MEZCLA EN CALIENTE</v>
      </c>
      <c r="D186" s="327" t="s">
        <v>1170</v>
      </c>
      <c r="G186" s="227"/>
      <c r="H186" s="242"/>
      <c r="I186" s="248"/>
      <c r="J186" s="249">
        <v>1</v>
      </c>
      <c r="K186" s="251"/>
      <c r="L186" s="326" t="s">
        <v>1220</v>
      </c>
      <c r="M186" s="325"/>
      <c r="N186" s="250"/>
      <c r="O186" s="282" t="s">
        <v>1170</v>
      </c>
      <c r="P186" s="227"/>
      <c r="Q186" s="227"/>
      <c r="R186" s="227"/>
      <c r="S186" s="227"/>
    </row>
    <row r="187" spans="1:19" x14ac:dyDescent="0.2">
      <c r="A187" s="406">
        <v>2</v>
      </c>
      <c r="B187" s="253" t="str">
        <f t="shared" ref="B187:B191" si="34">CONCATENATE($B$184,".",TEXT(A187,"0000"))</f>
        <v>II-0017.0002</v>
      </c>
      <c r="C187" s="227" t="str">
        <f>CONCATENATE($K$185," ",L187)</f>
        <v>MEZCLA BITUMINOSA DE CONCRETO ASFALTICO MEZCLA EN FRIO</v>
      </c>
      <c r="D187" s="327" t="s">
        <v>1170</v>
      </c>
      <c r="G187" s="227"/>
      <c r="H187" s="242"/>
      <c r="I187" s="248"/>
      <c r="J187" s="254">
        <v>2</v>
      </c>
      <c r="K187" s="256"/>
      <c r="L187" s="256" t="s">
        <v>1221</v>
      </c>
      <c r="M187" s="255"/>
      <c r="N187" s="255"/>
      <c r="O187" s="301" t="s">
        <v>1170</v>
      </c>
      <c r="P187" s="227"/>
      <c r="Q187" s="227"/>
      <c r="R187" s="227"/>
      <c r="S187" s="227"/>
    </row>
    <row r="188" spans="1:19" x14ac:dyDescent="0.2">
      <c r="A188" s="406"/>
      <c r="B188" s="253"/>
      <c r="C188" s="407"/>
      <c r="D188" s="327"/>
      <c r="G188" s="227"/>
      <c r="H188" s="242"/>
      <c r="I188" s="243" t="s">
        <v>1107</v>
      </c>
      <c r="J188" s="327"/>
      <c r="K188" s="251" t="s">
        <v>1222</v>
      </c>
      <c r="L188" s="326"/>
      <c r="M188" s="250"/>
      <c r="N188" s="250"/>
      <c r="O188" s="282"/>
      <c r="P188" s="227"/>
      <c r="Q188" s="227"/>
      <c r="R188" s="227"/>
      <c r="S188" s="227"/>
    </row>
    <row r="189" spans="1:19" x14ac:dyDescent="0.2">
      <c r="A189" s="406">
        <v>11</v>
      </c>
      <c r="B189" s="253" t="str">
        <f t="shared" si="34"/>
        <v>II-0017.0011</v>
      </c>
      <c r="C189" s="227" t="str">
        <f>CONCATENATE($K$188," ",L189)</f>
        <v>CARPETA DE BAJO ESPESOR MEZCLA EN CALIENTE</v>
      </c>
      <c r="D189" s="327" t="s">
        <v>1170</v>
      </c>
      <c r="G189" s="227"/>
      <c r="H189" s="242"/>
      <c r="I189" s="248"/>
      <c r="J189" s="249">
        <v>1</v>
      </c>
      <c r="K189" s="251"/>
      <c r="L189" s="326" t="s">
        <v>1220</v>
      </c>
      <c r="M189" s="325"/>
      <c r="N189" s="325"/>
      <c r="O189" s="282" t="s">
        <v>1170</v>
      </c>
      <c r="P189" s="227"/>
      <c r="Q189" s="227"/>
      <c r="R189" s="227"/>
      <c r="S189" s="227"/>
    </row>
    <row r="190" spans="1:19" x14ac:dyDescent="0.2">
      <c r="A190" s="406">
        <v>12</v>
      </c>
      <c r="B190" s="253" t="str">
        <f t="shared" si="34"/>
        <v>II-0017.0012</v>
      </c>
      <c r="C190" s="227" t="str">
        <f t="shared" ref="C190:C191" si="35">CONCATENATE($K$188," ",L190)</f>
        <v>CARPETA DE BAJO ESPESOR MEZCLA EN FRIO</v>
      </c>
      <c r="D190" s="327" t="s">
        <v>1170</v>
      </c>
      <c r="G190" s="227"/>
      <c r="H190" s="242"/>
      <c r="I190" s="248"/>
      <c r="J190" s="249">
        <v>2</v>
      </c>
      <c r="K190" s="251"/>
      <c r="L190" s="326" t="s">
        <v>1221</v>
      </c>
      <c r="M190" s="325"/>
      <c r="N190" s="325"/>
      <c r="O190" s="282" t="s">
        <v>1170</v>
      </c>
      <c r="P190" s="227"/>
      <c r="Q190" s="227"/>
      <c r="R190" s="227"/>
      <c r="S190" s="227"/>
    </row>
    <row r="191" spans="1:19" ht="15.75" thickBot="1" x14ac:dyDescent="0.25">
      <c r="A191" s="406">
        <v>13</v>
      </c>
      <c r="B191" s="253" t="str">
        <f t="shared" si="34"/>
        <v>II-0017.0013</v>
      </c>
      <c r="C191" s="227" t="str">
        <f t="shared" si="35"/>
        <v>CARPETA DE BAJO ESPESOR MICROAGLOMERADO</v>
      </c>
      <c r="D191" s="327" t="s">
        <v>1170</v>
      </c>
      <c r="G191" s="227"/>
      <c r="H191" s="242"/>
      <c r="I191" s="248"/>
      <c r="J191" s="249">
        <v>3</v>
      </c>
      <c r="K191" s="251"/>
      <c r="L191" s="326" t="s">
        <v>1213</v>
      </c>
      <c r="M191" s="325"/>
      <c r="N191" s="325"/>
      <c r="O191" s="282" t="s">
        <v>1170</v>
      </c>
      <c r="P191" s="227"/>
      <c r="Q191" s="227"/>
      <c r="R191" s="227"/>
      <c r="S191" s="227"/>
    </row>
    <row r="192" spans="1:19" ht="15.75" thickTop="1" x14ac:dyDescent="0.2">
      <c r="A192" s="406">
        <v>18</v>
      </c>
      <c r="B192" s="253" t="s">
        <v>1611</v>
      </c>
      <c r="C192" s="407" t="s">
        <v>1223</v>
      </c>
      <c r="D192" s="327"/>
      <c r="G192" s="227"/>
      <c r="H192" s="317">
        <v>18</v>
      </c>
      <c r="I192" s="268"/>
      <c r="J192" s="328"/>
      <c r="K192" s="329" t="s">
        <v>1223</v>
      </c>
      <c r="L192" s="328"/>
      <c r="M192" s="328"/>
      <c r="N192" s="328"/>
      <c r="O192" s="270"/>
      <c r="P192" s="227"/>
      <c r="Q192" s="240">
        <f>H192</f>
        <v>18</v>
      </c>
      <c r="R192" s="232" t="str">
        <f>CONCATENATE("II-",TEXT(Q192,"0000"))</f>
        <v>II-0018</v>
      </c>
      <c r="S192" s="241" t="str">
        <f>K192</f>
        <v>COLCHONETA ( PIEDRA EMBOLSADA)</v>
      </c>
    </row>
    <row r="193" spans="1:19" x14ac:dyDescent="0.2">
      <c r="A193" s="406">
        <v>1</v>
      </c>
      <c r="B193" s="253" t="str">
        <f>CONCATENATE($B$192,".",TEXT(A193,"0000"))</f>
        <v>II-0018.0001</v>
      </c>
      <c r="C193" s="227" t="str">
        <f>CONCATENATE(K193," ",L193)</f>
        <v xml:space="preserve">ELECTROSOLDADA </v>
      </c>
      <c r="D193" s="327" t="s">
        <v>1137</v>
      </c>
      <c r="G193" s="227"/>
      <c r="H193" s="357"/>
      <c r="I193" s="243" t="s">
        <v>1096</v>
      </c>
      <c r="J193" s="288"/>
      <c r="K193" s="309" t="s">
        <v>1224</v>
      </c>
      <c r="L193" s="288"/>
      <c r="M193" s="288"/>
      <c r="N193" s="288"/>
      <c r="O193" s="322" t="s">
        <v>1137</v>
      </c>
      <c r="P193" s="227"/>
      <c r="Q193" s="227"/>
      <c r="R193" s="227"/>
      <c r="S193" s="227"/>
    </row>
    <row r="194" spans="1:19" x14ac:dyDescent="0.2">
      <c r="A194" s="406">
        <v>2</v>
      </c>
      <c r="B194" s="253" t="str">
        <f t="shared" ref="B194:B196" si="36">CONCATENATE($B$192,".",TEXT(A194,"0000"))</f>
        <v>II-0018.0002</v>
      </c>
      <c r="C194" s="227" t="str">
        <f t="shared" ref="C194:C196" si="37">CONCATENATE(K194," ",L194)</f>
        <v xml:space="preserve">MALLA HEXAGONAL </v>
      </c>
      <c r="D194" s="327" t="s">
        <v>1137</v>
      </c>
      <c r="G194" s="227"/>
      <c r="H194" s="303"/>
      <c r="I194" s="243" t="s">
        <v>1107</v>
      </c>
      <c r="J194" s="288"/>
      <c r="K194" s="309" t="s">
        <v>1225</v>
      </c>
      <c r="L194" s="288"/>
      <c r="M194" s="288"/>
      <c r="N194" s="288"/>
      <c r="O194" s="322" t="s">
        <v>1137</v>
      </c>
      <c r="P194" s="227"/>
      <c r="Q194" s="227"/>
      <c r="R194" s="227"/>
      <c r="S194" s="227"/>
    </row>
    <row r="195" spans="1:19" x14ac:dyDescent="0.2">
      <c r="A195" s="406">
        <v>3</v>
      </c>
      <c r="B195" s="253" t="str">
        <f t="shared" si="36"/>
        <v>II-0018.0003</v>
      </c>
      <c r="C195" s="227" t="str">
        <f t="shared" si="37"/>
        <v xml:space="preserve">REPARACION </v>
      </c>
      <c r="D195" s="327" t="s">
        <v>1137</v>
      </c>
      <c r="G195" s="227"/>
      <c r="H195" s="303"/>
      <c r="I195" s="243" t="s">
        <v>1109</v>
      </c>
      <c r="J195" s="288"/>
      <c r="K195" s="309" t="s">
        <v>1139</v>
      </c>
      <c r="L195" s="288"/>
      <c r="M195" s="288"/>
      <c r="N195" s="288"/>
      <c r="O195" s="322" t="s">
        <v>1137</v>
      </c>
      <c r="P195" s="227"/>
      <c r="Q195" s="227"/>
      <c r="R195" s="227"/>
      <c r="S195" s="227"/>
    </row>
    <row r="196" spans="1:19" x14ac:dyDescent="0.2">
      <c r="A196" s="406">
        <v>4</v>
      </c>
      <c r="B196" s="253" t="str">
        <f t="shared" si="36"/>
        <v>II-0018.0004</v>
      </c>
      <c r="C196" s="227" t="str">
        <f t="shared" si="37"/>
        <v xml:space="preserve">RETIRO  </v>
      </c>
      <c r="D196" s="327" t="s">
        <v>1137</v>
      </c>
      <c r="G196" s="227"/>
      <c r="H196" s="303"/>
      <c r="I196" s="243" t="s">
        <v>1116</v>
      </c>
      <c r="J196" s="288"/>
      <c r="K196" s="309" t="s">
        <v>1142</v>
      </c>
      <c r="L196" s="288"/>
      <c r="M196" s="288"/>
      <c r="N196" s="288"/>
      <c r="O196" s="322" t="s">
        <v>1137</v>
      </c>
      <c r="P196" s="227"/>
      <c r="Q196" s="227"/>
      <c r="R196" s="227"/>
      <c r="S196" s="227"/>
    </row>
    <row r="197" spans="1:19" ht="15.75" thickBot="1" x14ac:dyDescent="0.25">
      <c r="A197" s="406"/>
      <c r="B197" s="253"/>
      <c r="C197" s="407"/>
      <c r="D197" s="327" t="s">
        <v>1137</v>
      </c>
      <c r="G197" s="227"/>
      <c r="H197" s="310"/>
      <c r="I197" s="272" t="s">
        <v>1131</v>
      </c>
      <c r="J197" s="275"/>
      <c r="K197" s="311" t="s">
        <v>1189</v>
      </c>
      <c r="L197" s="275"/>
      <c r="M197" s="275"/>
      <c r="N197" s="275"/>
      <c r="O197" s="349" t="s">
        <v>1137</v>
      </c>
      <c r="P197" s="227"/>
      <c r="Q197" s="227"/>
      <c r="R197" s="227"/>
      <c r="S197" s="227"/>
    </row>
    <row r="198" spans="1:19" ht="15.75" thickTop="1" x14ac:dyDescent="0.2">
      <c r="A198" s="406">
        <v>19</v>
      </c>
      <c r="B198" s="253" t="s">
        <v>1612</v>
      </c>
      <c r="C198" s="407" t="s">
        <v>1226</v>
      </c>
      <c r="D198" s="327"/>
      <c r="G198" s="250"/>
      <c r="H198" s="267">
        <v>19</v>
      </c>
      <c r="I198" s="269"/>
      <c r="J198" s="280"/>
      <c r="K198" s="337" t="s">
        <v>1226</v>
      </c>
      <c r="L198" s="280"/>
      <c r="M198" s="280"/>
      <c r="N198" s="280"/>
      <c r="O198" s="291"/>
      <c r="P198" s="250"/>
      <c r="Q198" s="240">
        <f>H198</f>
        <v>19</v>
      </c>
      <c r="R198" s="232" t="str">
        <f>CONCATENATE("II-",TEXT(Q198,"0000"))</f>
        <v>II-0019</v>
      </c>
      <c r="S198" s="241" t="str">
        <f>K198</f>
        <v>CORDONES</v>
      </c>
    </row>
    <row r="199" spans="1:19" x14ac:dyDescent="0.2">
      <c r="A199" s="406"/>
      <c r="B199" s="253"/>
      <c r="C199" s="407"/>
      <c r="D199" s="327"/>
      <c r="G199" s="250"/>
      <c r="H199" s="281"/>
      <c r="I199" s="243" t="s">
        <v>1096</v>
      </c>
      <c r="J199" s="248"/>
      <c r="K199" s="251" t="s">
        <v>1227</v>
      </c>
      <c r="L199" s="250"/>
      <c r="M199" s="250"/>
      <c r="N199" s="250"/>
      <c r="O199" s="282"/>
      <c r="P199" s="250"/>
      <c r="Q199" s="250"/>
      <c r="R199" s="250"/>
      <c r="S199" s="250"/>
    </row>
    <row r="200" spans="1:19" x14ac:dyDescent="0.2">
      <c r="A200" s="406">
        <v>1</v>
      </c>
      <c r="B200" s="407"/>
      <c r="C200" s="227" t="str">
        <f>CONCATENATE("S/PLANO ",$K$199," - TIPO ",L200 )</f>
        <v>S/PLANO H-8431 - TIPO A</v>
      </c>
      <c r="D200" s="327" t="s">
        <v>1188</v>
      </c>
      <c r="G200" s="227"/>
      <c r="H200" s="242"/>
      <c r="I200" s="248"/>
      <c r="J200" s="249">
        <v>1</v>
      </c>
      <c r="K200" s="250"/>
      <c r="L200" s="251" t="s">
        <v>1096</v>
      </c>
      <c r="M200" s="250"/>
      <c r="N200" s="250"/>
      <c r="O200" s="282" t="s">
        <v>1188</v>
      </c>
      <c r="P200" s="227"/>
      <c r="Q200" s="227"/>
      <c r="R200" s="227"/>
      <c r="S200" s="227"/>
    </row>
    <row r="201" spans="1:19" x14ac:dyDescent="0.2">
      <c r="A201" s="406">
        <v>2</v>
      </c>
      <c r="B201" s="253"/>
      <c r="C201" s="227" t="str">
        <f t="shared" ref="C201:C202" si="38">CONCATENATE("S/PLANO ",$K$199," - TIPO ",L201 )</f>
        <v>S/PLANO H-8431 - TIPO B</v>
      </c>
      <c r="D201" s="327" t="s">
        <v>1188</v>
      </c>
      <c r="G201" s="227"/>
      <c r="H201" s="242"/>
      <c r="I201" s="248"/>
      <c r="J201" s="249">
        <v>2</v>
      </c>
      <c r="K201" s="250"/>
      <c r="L201" s="251" t="s">
        <v>1107</v>
      </c>
      <c r="M201" s="250"/>
      <c r="N201" s="250"/>
      <c r="O201" s="282" t="s">
        <v>1188</v>
      </c>
      <c r="P201" s="227"/>
      <c r="Q201" s="227"/>
      <c r="R201" s="227"/>
      <c r="S201" s="227"/>
    </row>
    <row r="202" spans="1:19" ht="15.75" thickBot="1" x14ac:dyDescent="0.25">
      <c r="A202" s="406">
        <v>3</v>
      </c>
      <c r="B202" s="407"/>
      <c r="C202" s="227" t="str">
        <f t="shared" si="38"/>
        <v>S/PLANO H-8431 - TIPO C</v>
      </c>
      <c r="D202" s="327" t="s">
        <v>1188</v>
      </c>
      <c r="G202" s="227"/>
      <c r="H202" s="293"/>
      <c r="I202" s="294"/>
      <c r="J202" s="295">
        <v>3</v>
      </c>
      <c r="K202" s="296"/>
      <c r="L202" s="297" t="s">
        <v>1109</v>
      </c>
      <c r="M202" s="296"/>
      <c r="N202" s="296"/>
      <c r="O202" s="351" t="s">
        <v>1188</v>
      </c>
      <c r="P202" s="227"/>
      <c r="Q202" s="227"/>
      <c r="R202" s="227"/>
      <c r="S202" s="227"/>
    </row>
    <row r="203" spans="1:19" x14ac:dyDescent="0.2">
      <c r="A203" s="406"/>
      <c r="B203" s="253"/>
      <c r="C203" s="407"/>
      <c r="D203" s="327"/>
      <c r="G203" s="227"/>
      <c r="H203" s="231"/>
      <c r="I203" s="232"/>
      <c r="J203" s="227"/>
      <c r="K203" s="227"/>
      <c r="L203" s="227"/>
      <c r="M203" s="227"/>
      <c r="N203" s="227"/>
      <c r="O203" s="230"/>
      <c r="P203" s="227"/>
      <c r="Q203" s="227"/>
      <c r="R203" s="227"/>
      <c r="S203" s="227"/>
    </row>
    <row r="204" spans="1:19" x14ac:dyDescent="0.2">
      <c r="A204" s="406"/>
      <c r="B204" s="405"/>
      <c r="C204" s="407"/>
      <c r="D204" s="327"/>
      <c r="G204" s="250"/>
      <c r="H204" s="267">
        <v>19</v>
      </c>
      <c r="I204" s="269"/>
      <c r="J204" s="280"/>
      <c r="K204" s="337" t="s">
        <v>1226</v>
      </c>
      <c r="L204" s="280"/>
      <c r="M204" s="280"/>
      <c r="N204" s="280"/>
      <c r="O204" s="291"/>
      <c r="P204" s="250"/>
      <c r="Q204" s="250"/>
      <c r="R204" s="250"/>
      <c r="S204" s="250"/>
    </row>
    <row r="205" spans="1:19" x14ac:dyDescent="0.2">
      <c r="A205" s="406"/>
      <c r="B205" s="253"/>
      <c r="C205" s="407"/>
      <c r="D205" s="327"/>
      <c r="G205" s="325"/>
      <c r="H205" s="323"/>
      <c r="I205" s="243" t="s">
        <v>1096</v>
      </c>
      <c r="J205" s="248"/>
      <c r="K205" s="251" t="s">
        <v>1227</v>
      </c>
      <c r="L205" s="325"/>
      <c r="M205" s="325"/>
      <c r="N205" s="325"/>
      <c r="O205" s="313"/>
      <c r="P205" s="325"/>
      <c r="Q205" s="325"/>
      <c r="R205" s="325"/>
      <c r="S205" s="325"/>
    </row>
    <row r="206" spans="1:19" x14ac:dyDescent="0.2">
      <c r="A206" s="406"/>
      <c r="B206" s="405"/>
      <c r="C206" s="407"/>
      <c r="D206" s="327" t="s">
        <v>1188</v>
      </c>
      <c r="G206" s="227"/>
      <c r="H206" s="242"/>
      <c r="I206" s="248"/>
      <c r="J206" s="338">
        <v>4</v>
      </c>
      <c r="K206" s="250"/>
      <c r="L206" s="251" t="s">
        <v>1116</v>
      </c>
      <c r="M206" s="250"/>
      <c r="N206" s="250"/>
      <c r="O206" s="282" t="s">
        <v>1188</v>
      </c>
      <c r="P206" s="227"/>
      <c r="Q206" s="227"/>
      <c r="R206" s="227"/>
      <c r="S206" s="227"/>
    </row>
    <row r="207" spans="1:19" x14ac:dyDescent="0.2">
      <c r="A207" s="406"/>
      <c r="B207" s="253"/>
      <c r="C207" s="407"/>
      <c r="D207" s="327" t="s">
        <v>1188</v>
      </c>
      <c r="G207" s="227"/>
      <c r="H207" s="242"/>
      <c r="I207" s="248"/>
      <c r="J207" s="338">
        <v>5</v>
      </c>
      <c r="K207" s="250"/>
      <c r="L207" s="251" t="s">
        <v>1131</v>
      </c>
      <c r="M207" s="250"/>
      <c r="N207" s="250"/>
      <c r="O207" s="282" t="s">
        <v>1188</v>
      </c>
      <c r="P207" s="227"/>
      <c r="Q207" s="227"/>
      <c r="R207" s="227"/>
      <c r="S207" s="227"/>
    </row>
    <row r="208" spans="1:19" x14ac:dyDescent="0.2">
      <c r="A208" s="406"/>
      <c r="B208" s="405"/>
      <c r="C208" s="407"/>
      <c r="D208" s="327" t="s">
        <v>1188</v>
      </c>
      <c r="G208" s="227"/>
      <c r="H208" s="242"/>
      <c r="I208" s="248"/>
      <c r="J208" s="338">
        <v>6</v>
      </c>
      <c r="K208" s="250"/>
      <c r="L208" s="251" t="s">
        <v>1133</v>
      </c>
      <c r="M208" s="250"/>
      <c r="N208" s="250"/>
      <c r="O208" s="282" t="s">
        <v>1188</v>
      </c>
      <c r="P208" s="227"/>
      <c r="Q208" s="227"/>
      <c r="R208" s="227"/>
      <c r="S208" s="227"/>
    </row>
    <row r="209" spans="1:19" x14ac:dyDescent="0.2">
      <c r="A209" s="406"/>
      <c r="B209" s="405"/>
      <c r="C209" s="407"/>
      <c r="D209" s="327" t="s">
        <v>1188</v>
      </c>
      <c r="G209" s="227"/>
      <c r="H209" s="242"/>
      <c r="I209" s="248"/>
      <c r="J209" s="338">
        <v>7</v>
      </c>
      <c r="K209" s="250"/>
      <c r="L209" s="251" t="s">
        <v>1135</v>
      </c>
      <c r="M209" s="250"/>
      <c r="N209" s="250"/>
      <c r="O209" s="282" t="s">
        <v>1188</v>
      </c>
      <c r="P209" s="227"/>
      <c r="Q209" s="227"/>
      <c r="R209" s="227"/>
      <c r="S209" s="227"/>
    </row>
    <row r="210" spans="1:19" x14ac:dyDescent="0.2">
      <c r="A210" s="406"/>
      <c r="B210" s="408"/>
      <c r="C210" s="409"/>
      <c r="D210" s="327" t="s">
        <v>1188</v>
      </c>
      <c r="G210" s="227"/>
      <c r="H210" s="242"/>
      <c r="I210" s="248"/>
      <c r="J210" s="338">
        <v>8</v>
      </c>
      <c r="K210" s="250"/>
      <c r="L210" s="251" t="s">
        <v>1138</v>
      </c>
      <c r="M210" s="250"/>
      <c r="N210" s="250"/>
      <c r="O210" s="282" t="s">
        <v>1188</v>
      </c>
      <c r="P210" s="227"/>
      <c r="Q210" s="227"/>
      <c r="R210" s="227"/>
      <c r="S210" s="227"/>
    </row>
    <row r="211" spans="1:19" x14ac:dyDescent="0.2">
      <c r="A211" s="406"/>
      <c r="B211" s="253"/>
      <c r="C211" s="407"/>
      <c r="D211" s="327" t="s">
        <v>1188</v>
      </c>
      <c r="G211" s="227"/>
      <c r="H211" s="242"/>
      <c r="I211" s="248"/>
      <c r="J211" s="338">
        <v>9</v>
      </c>
      <c r="K211" s="250"/>
      <c r="L211" s="251" t="s">
        <v>1001</v>
      </c>
      <c r="M211" s="250"/>
      <c r="N211" s="250"/>
      <c r="O211" s="282" t="s">
        <v>1188</v>
      </c>
      <c r="P211" s="227"/>
      <c r="Q211" s="227"/>
      <c r="R211" s="227"/>
      <c r="S211" s="227"/>
    </row>
    <row r="212" spans="1:19" x14ac:dyDescent="0.2">
      <c r="A212" s="406"/>
      <c r="B212" s="253"/>
      <c r="C212" s="407"/>
      <c r="D212" s="327" t="s">
        <v>1188</v>
      </c>
      <c r="G212" s="227"/>
      <c r="H212" s="242"/>
      <c r="I212" s="259"/>
      <c r="J212" s="339">
        <v>10</v>
      </c>
      <c r="K212" s="255"/>
      <c r="L212" s="256" t="s">
        <v>1141</v>
      </c>
      <c r="M212" s="255"/>
      <c r="N212" s="255"/>
      <c r="O212" s="301" t="s">
        <v>1188</v>
      </c>
      <c r="P212" s="227"/>
      <c r="Q212" s="227"/>
      <c r="R212" s="227"/>
      <c r="S212" s="227"/>
    </row>
    <row r="213" spans="1:19" x14ac:dyDescent="0.2">
      <c r="A213" s="406"/>
      <c r="B213" s="253"/>
      <c r="C213" s="407"/>
      <c r="D213" s="327" t="s">
        <v>1188</v>
      </c>
      <c r="G213" s="227"/>
      <c r="H213" s="242"/>
      <c r="I213" s="254" t="s">
        <v>1107</v>
      </c>
      <c r="J213" s="248"/>
      <c r="K213" s="251" t="s">
        <v>1228</v>
      </c>
      <c r="L213" s="250"/>
      <c r="M213" s="250"/>
      <c r="N213" s="250"/>
      <c r="O213" s="282" t="s">
        <v>1188</v>
      </c>
      <c r="P213" s="227"/>
      <c r="Q213" s="227"/>
      <c r="R213" s="227"/>
      <c r="S213" s="227"/>
    </row>
    <row r="214" spans="1:19" x14ac:dyDescent="0.2">
      <c r="A214" s="406"/>
      <c r="B214" s="253"/>
      <c r="C214" s="407"/>
      <c r="D214" s="327" t="s">
        <v>1188</v>
      </c>
      <c r="G214" s="227"/>
      <c r="H214" s="242"/>
      <c r="I214" s="248"/>
      <c r="J214" s="249">
        <v>1</v>
      </c>
      <c r="K214" s="250"/>
      <c r="L214" s="251" t="s">
        <v>1096</v>
      </c>
      <c r="M214" s="250"/>
      <c r="N214" s="250"/>
      <c r="O214" s="282" t="s">
        <v>1188</v>
      </c>
      <c r="P214" s="227"/>
      <c r="Q214" s="227"/>
      <c r="R214" s="227"/>
      <c r="S214" s="227"/>
    </row>
    <row r="215" spans="1:19" x14ac:dyDescent="0.2">
      <c r="A215" s="406"/>
      <c r="B215" s="253"/>
      <c r="C215" s="407"/>
      <c r="D215" s="327" t="s">
        <v>1188</v>
      </c>
      <c r="G215" s="227"/>
      <c r="H215" s="242"/>
      <c r="I215" s="248"/>
      <c r="J215" s="249">
        <v>2</v>
      </c>
      <c r="K215" s="250"/>
      <c r="L215" s="251" t="s">
        <v>1107</v>
      </c>
      <c r="M215" s="250"/>
      <c r="N215" s="250"/>
      <c r="O215" s="282" t="s">
        <v>1188</v>
      </c>
      <c r="P215" s="227"/>
      <c r="Q215" s="227"/>
      <c r="R215" s="227"/>
      <c r="S215" s="227"/>
    </row>
    <row r="216" spans="1:19" x14ac:dyDescent="0.2">
      <c r="A216" s="406"/>
      <c r="B216" s="405"/>
      <c r="C216" s="407"/>
      <c r="D216" s="327" t="s">
        <v>1188</v>
      </c>
      <c r="G216" s="227"/>
      <c r="H216" s="242"/>
      <c r="I216" s="248"/>
      <c r="J216" s="249">
        <v>3</v>
      </c>
      <c r="K216" s="250"/>
      <c r="L216" s="251" t="s">
        <v>1109</v>
      </c>
      <c r="M216" s="250"/>
      <c r="N216" s="250"/>
      <c r="O216" s="282" t="s">
        <v>1188</v>
      </c>
      <c r="P216" s="227"/>
      <c r="Q216" s="227"/>
      <c r="R216" s="227"/>
      <c r="S216" s="227"/>
    </row>
    <row r="217" spans="1:19" x14ac:dyDescent="0.2">
      <c r="A217" s="406"/>
      <c r="B217" s="408"/>
      <c r="C217" s="409"/>
      <c r="D217" s="327" t="s">
        <v>1188</v>
      </c>
      <c r="G217" s="227"/>
      <c r="H217" s="242"/>
      <c r="I217" s="248"/>
      <c r="J217" s="338">
        <v>4</v>
      </c>
      <c r="K217" s="250"/>
      <c r="L217" s="251" t="s">
        <v>1116</v>
      </c>
      <c r="M217" s="250"/>
      <c r="N217" s="250"/>
      <c r="O217" s="282" t="s">
        <v>1188</v>
      </c>
      <c r="P217" s="227"/>
      <c r="Q217" s="227"/>
      <c r="R217" s="227"/>
      <c r="S217" s="227"/>
    </row>
    <row r="218" spans="1:19" x14ac:dyDescent="0.2">
      <c r="A218" s="406"/>
      <c r="B218" s="253"/>
      <c r="C218" s="407"/>
      <c r="D218" s="327" t="s">
        <v>1188</v>
      </c>
      <c r="G218" s="227"/>
      <c r="H218" s="242"/>
      <c r="I218" s="227"/>
      <c r="J218" s="338">
        <v>5</v>
      </c>
      <c r="K218" s="250"/>
      <c r="L218" s="251" t="s">
        <v>1131</v>
      </c>
      <c r="M218" s="250"/>
      <c r="N218" s="250"/>
      <c r="O218" s="282" t="s">
        <v>1188</v>
      </c>
      <c r="P218" s="227"/>
      <c r="Q218" s="227"/>
      <c r="R218" s="227"/>
      <c r="S218" s="227"/>
    </row>
    <row r="219" spans="1:19" x14ac:dyDescent="0.2">
      <c r="A219" s="406"/>
      <c r="B219" s="253"/>
      <c r="C219" s="407"/>
      <c r="D219" s="327" t="s">
        <v>1188</v>
      </c>
      <c r="G219" s="227"/>
      <c r="H219" s="242"/>
      <c r="I219" s="227"/>
      <c r="J219" s="338">
        <v>6</v>
      </c>
      <c r="K219" s="250"/>
      <c r="L219" s="251" t="s">
        <v>1133</v>
      </c>
      <c r="M219" s="250"/>
      <c r="N219" s="250"/>
      <c r="O219" s="282" t="s">
        <v>1188</v>
      </c>
      <c r="P219" s="227"/>
      <c r="Q219" s="227"/>
      <c r="R219" s="227"/>
      <c r="S219" s="227"/>
    </row>
    <row r="220" spans="1:19" x14ac:dyDescent="0.2">
      <c r="A220" s="406"/>
      <c r="B220" s="405"/>
      <c r="C220" s="407"/>
      <c r="D220" s="327" t="s">
        <v>1188</v>
      </c>
      <c r="G220" s="227"/>
      <c r="H220" s="242"/>
      <c r="I220" s="248"/>
      <c r="J220" s="338">
        <v>7</v>
      </c>
      <c r="K220" s="250"/>
      <c r="L220" s="251" t="s">
        <v>1135</v>
      </c>
      <c r="M220" s="250"/>
      <c r="N220" s="250"/>
      <c r="O220" s="282" t="s">
        <v>1188</v>
      </c>
      <c r="P220" s="227"/>
      <c r="Q220" s="227"/>
      <c r="R220" s="227"/>
      <c r="S220" s="227"/>
    </row>
    <row r="221" spans="1:19" x14ac:dyDescent="0.2">
      <c r="A221" s="406"/>
      <c r="B221" s="405"/>
      <c r="C221" s="407"/>
      <c r="D221" s="327" t="s">
        <v>1188</v>
      </c>
      <c r="G221" s="227"/>
      <c r="H221" s="242"/>
      <c r="I221" s="248"/>
      <c r="J221" s="338">
        <v>8</v>
      </c>
      <c r="K221" s="250"/>
      <c r="L221" s="251" t="s">
        <v>1138</v>
      </c>
      <c r="M221" s="250"/>
      <c r="N221" s="250"/>
      <c r="O221" s="282" t="s">
        <v>1188</v>
      </c>
      <c r="P221" s="227"/>
      <c r="Q221" s="227"/>
      <c r="R221" s="227"/>
      <c r="S221" s="227"/>
    </row>
    <row r="222" spans="1:19" x14ac:dyDescent="0.2">
      <c r="A222" s="406"/>
      <c r="B222" s="405"/>
      <c r="C222" s="407"/>
      <c r="D222" s="327" t="s">
        <v>1188</v>
      </c>
      <c r="G222" s="227"/>
      <c r="H222" s="242"/>
      <c r="I222" s="248"/>
      <c r="J222" s="338">
        <v>9</v>
      </c>
      <c r="K222" s="250"/>
      <c r="L222" s="251" t="s">
        <v>1001</v>
      </c>
      <c r="M222" s="250"/>
      <c r="N222" s="250"/>
      <c r="O222" s="282" t="s">
        <v>1188</v>
      </c>
      <c r="P222" s="227"/>
      <c r="Q222" s="227"/>
      <c r="R222" s="227"/>
      <c r="S222" s="227"/>
    </row>
    <row r="223" spans="1:19" x14ac:dyDescent="0.2">
      <c r="A223" s="406"/>
      <c r="B223" s="408"/>
      <c r="C223" s="409"/>
      <c r="D223" s="327" t="s">
        <v>1188</v>
      </c>
      <c r="G223" s="227"/>
      <c r="H223" s="242"/>
      <c r="I223" s="248"/>
      <c r="J223" s="339">
        <v>10</v>
      </c>
      <c r="K223" s="255"/>
      <c r="L223" s="251" t="s">
        <v>1141</v>
      </c>
      <c r="M223" s="250"/>
      <c r="N223" s="250"/>
      <c r="O223" s="282" t="s">
        <v>1188</v>
      </c>
      <c r="P223" s="227"/>
      <c r="Q223" s="227"/>
      <c r="R223" s="227"/>
      <c r="S223" s="227"/>
    </row>
    <row r="224" spans="1:19" x14ac:dyDescent="0.2">
      <c r="A224" s="406"/>
      <c r="B224" s="253"/>
      <c r="C224" s="407"/>
      <c r="D224" s="327" t="s">
        <v>1188</v>
      </c>
      <c r="G224" s="227"/>
      <c r="H224" s="242"/>
      <c r="I224" s="243" t="s">
        <v>1109</v>
      </c>
      <c r="J224" s="288"/>
      <c r="K224" s="256" t="s">
        <v>1229</v>
      </c>
      <c r="L224" s="288"/>
      <c r="M224" s="288"/>
      <c r="N224" s="288"/>
      <c r="O224" s="322" t="s">
        <v>1188</v>
      </c>
      <c r="P224" s="227"/>
      <c r="Q224" s="227"/>
      <c r="R224" s="227"/>
      <c r="S224" s="227"/>
    </row>
    <row r="225" spans="1:19" x14ac:dyDescent="0.2">
      <c r="A225" s="406"/>
      <c r="B225" s="253"/>
      <c r="C225" s="407"/>
      <c r="D225" s="327" t="s">
        <v>1188</v>
      </c>
      <c r="G225" s="227"/>
      <c r="H225" s="242"/>
      <c r="I225" s="243" t="s">
        <v>1116</v>
      </c>
      <c r="J225" s="288"/>
      <c r="K225" s="309" t="s">
        <v>1142</v>
      </c>
      <c r="L225" s="288"/>
      <c r="M225" s="288"/>
      <c r="N225" s="288"/>
      <c r="O225" s="282" t="s">
        <v>1188</v>
      </c>
      <c r="P225" s="227"/>
      <c r="Q225" s="227"/>
      <c r="R225" s="227"/>
      <c r="S225" s="227"/>
    </row>
    <row r="226" spans="1:19" ht="15.75" thickBot="1" x14ac:dyDescent="0.25">
      <c r="A226" s="406"/>
      <c r="B226" s="253"/>
      <c r="C226" s="407"/>
      <c r="D226" s="327" t="s">
        <v>1188</v>
      </c>
      <c r="G226" s="227"/>
      <c r="H226" s="260"/>
      <c r="I226" s="262" t="s">
        <v>1131</v>
      </c>
      <c r="J226" s="263"/>
      <c r="K226" s="264" t="s">
        <v>1230</v>
      </c>
      <c r="L226" s="263"/>
      <c r="M226" s="263"/>
      <c r="N226" s="263"/>
      <c r="O226" s="349" t="s">
        <v>1188</v>
      </c>
      <c r="P226" s="227"/>
      <c r="Q226" s="227"/>
      <c r="R226" s="227"/>
      <c r="S226" s="227"/>
    </row>
    <row r="227" spans="1:19" ht="16.5" thickTop="1" thickBot="1" x14ac:dyDescent="0.25">
      <c r="A227" s="406">
        <v>20</v>
      </c>
      <c r="B227" s="253" t="s">
        <v>1613</v>
      </c>
      <c r="C227" s="407" t="s">
        <v>1231</v>
      </c>
      <c r="D227" s="327" t="s">
        <v>1232</v>
      </c>
      <c r="G227" s="227"/>
      <c r="H227" s="358">
        <v>20</v>
      </c>
      <c r="I227" s="359"/>
      <c r="J227" s="360"/>
      <c r="K227" s="361" t="s">
        <v>1231</v>
      </c>
      <c r="L227" s="360"/>
      <c r="M227" s="360"/>
      <c r="N227" s="360"/>
      <c r="O227" s="362" t="s">
        <v>1232</v>
      </c>
      <c r="P227" s="227"/>
      <c r="Q227" s="240">
        <f>H227</f>
        <v>20</v>
      </c>
      <c r="R227" s="232" t="str">
        <f>CONCATENATE("II-",TEXT(Q227,"0000"))</f>
        <v>II-0020</v>
      </c>
      <c r="S227" s="241" t="str">
        <f>K227</f>
        <v>CORTE DE PASTO</v>
      </c>
    </row>
    <row r="228" spans="1:19" ht="15.75" thickTop="1" x14ac:dyDescent="0.2">
      <c r="A228" s="406">
        <v>21</v>
      </c>
      <c r="B228" s="253" t="s">
        <v>1614</v>
      </c>
      <c r="C228" s="407" t="s">
        <v>1233</v>
      </c>
      <c r="D228" s="327"/>
      <c r="G228" s="227"/>
      <c r="H228" s="317">
        <v>21</v>
      </c>
      <c r="I228" s="269"/>
      <c r="J228" s="280"/>
      <c r="K228" s="337" t="s">
        <v>1233</v>
      </c>
      <c r="L228" s="280"/>
      <c r="M228" s="280"/>
      <c r="N228" s="280"/>
      <c r="O228" s="291"/>
      <c r="P228" s="227"/>
      <c r="Q228" s="240">
        <f>H228</f>
        <v>21</v>
      </c>
      <c r="R228" s="232" t="str">
        <f>CONCATENATE("II-",TEXT(Q228,"0000"))</f>
        <v>II-0021</v>
      </c>
      <c r="S228" s="241" t="str">
        <f>K228</f>
        <v xml:space="preserve">CUNETA </v>
      </c>
    </row>
    <row r="229" spans="1:19" x14ac:dyDescent="0.2">
      <c r="A229" s="406"/>
      <c r="B229" s="253"/>
      <c r="C229" s="407"/>
      <c r="D229" s="327" t="s">
        <v>1137</v>
      </c>
      <c r="G229" s="302"/>
      <c r="H229" s="303"/>
      <c r="I229" s="304" t="s">
        <v>1096</v>
      </c>
      <c r="J229" s="341"/>
      <c r="K229" s="340" t="s">
        <v>1234</v>
      </c>
      <c r="L229" s="341"/>
      <c r="M229" s="341"/>
      <c r="N229" s="341"/>
      <c r="O229" s="307" t="s">
        <v>1137</v>
      </c>
      <c r="P229" s="302"/>
      <c r="Q229" s="302"/>
      <c r="R229" s="302"/>
      <c r="S229" s="302"/>
    </row>
    <row r="230" spans="1:19" x14ac:dyDescent="0.2">
      <c r="A230" s="406"/>
      <c r="B230" s="253"/>
      <c r="C230" s="407"/>
      <c r="D230" s="327" t="s">
        <v>1170</v>
      </c>
      <c r="G230" s="227"/>
      <c r="H230" s="303"/>
      <c r="I230" s="243" t="s">
        <v>1107</v>
      </c>
      <c r="J230" s="288"/>
      <c r="K230" s="309" t="s">
        <v>1139</v>
      </c>
      <c r="L230" s="288"/>
      <c r="M230" s="288"/>
      <c r="N230" s="288"/>
      <c r="O230" s="322" t="s">
        <v>1170</v>
      </c>
      <c r="P230" s="227"/>
      <c r="Q230" s="227"/>
      <c r="R230" s="227"/>
      <c r="S230" s="227"/>
    </row>
    <row r="231" spans="1:19" x14ac:dyDescent="0.2">
      <c r="A231" s="406"/>
      <c r="B231" s="253"/>
      <c r="C231" s="407"/>
      <c r="D231" s="327" t="s">
        <v>1188</v>
      </c>
      <c r="G231" s="227"/>
      <c r="H231" s="303"/>
      <c r="I231" s="243" t="s">
        <v>1109</v>
      </c>
      <c r="J231" s="288"/>
      <c r="K231" s="309" t="s">
        <v>1142</v>
      </c>
      <c r="L231" s="288"/>
      <c r="M231" s="288"/>
      <c r="N231" s="288"/>
      <c r="O231" s="322" t="s">
        <v>1188</v>
      </c>
      <c r="P231" s="227"/>
      <c r="Q231" s="227"/>
      <c r="R231" s="227"/>
      <c r="S231" s="227"/>
    </row>
    <row r="232" spans="1:19" x14ac:dyDescent="0.2">
      <c r="A232" s="406"/>
      <c r="B232" s="405"/>
      <c r="C232" s="407"/>
      <c r="D232" s="327" t="s">
        <v>1115</v>
      </c>
      <c r="G232" s="227"/>
      <c r="H232" s="303"/>
      <c r="I232" s="243" t="s">
        <v>1116</v>
      </c>
      <c r="J232" s="288"/>
      <c r="K232" s="309" t="s">
        <v>1161</v>
      </c>
      <c r="L232" s="288"/>
      <c r="M232" s="288"/>
      <c r="N232" s="288"/>
      <c r="O232" s="322" t="s">
        <v>1115</v>
      </c>
      <c r="P232" s="227"/>
      <c r="Q232" s="227"/>
      <c r="R232" s="227"/>
      <c r="S232" s="227"/>
    </row>
    <row r="233" spans="1:19" x14ac:dyDescent="0.2">
      <c r="A233" s="406"/>
      <c r="B233" s="405"/>
      <c r="C233" s="407"/>
      <c r="D233" s="327" t="s">
        <v>1137</v>
      </c>
      <c r="G233" s="227"/>
      <c r="H233" s="303"/>
      <c r="I233" s="243" t="s">
        <v>1131</v>
      </c>
      <c r="J233" s="288"/>
      <c r="K233" s="309" t="s">
        <v>1235</v>
      </c>
      <c r="L233" s="288"/>
      <c r="M233" s="288"/>
      <c r="N233" s="288"/>
      <c r="O233" s="322" t="s">
        <v>1137</v>
      </c>
      <c r="P233" s="227"/>
      <c r="Q233" s="227"/>
      <c r="R233" s="227"/>
      <c r="S233" s="227"/>
    </row>
    <row r="234" spans="1:19" ht="15.75" thickBot="1" x14ac:dyDescent="0.25">
      <c r="A234" s="406"/>
      <c r="B234" s="408"/>
      <c r="C234" s="409"/>
      <c r="D234" s="327" t="s">
        <v>1115</v>
      </c>
      <c r="G234" s="227"/>
      <c r="H234" s="310"/>
      <c r="I234" s="272" t="s">
        <v>1133</v>
      </c>
      <c r="J234" s="275"/>
      <c r="K234" s="311" t="s">
        <v>1236</v>
      </c>
      <c r="L234" s="275"/>
      <c r="M234" s="275"/>
      <c r="N234" s="275"/>
      <c r="O234" s="349" t="s">
        <v>1115</v>
      </c>
      <c r="P234" s="227"/>
      <c r="Q234" s="227"/>
      <c r="R234" s="227"/>
      <c r="S234" s="227"/>
    </row>
    <row r="235" spans="1:19" ht="16.5" thickTop="1" thickBot="1" x14ac:dyDescent="0.25">
      <c r="A235" s="406">
        <v>22</v>
      </c>
      <c r="B235" s="253" t="s">
        <v>1615</v>
      </c>
      <c r="C235" s="407" t="s">
        <v>1237</v>
      </c>
      <c r="D235" s="327" t="s">
        <v>6</v>
      </c>
      <c r="G235" s="227"/>
      <c r="H235" s="363">
        <v>22</v>
      </c>
      <c r="I235" s="364"/>
      <c r="J235" s="365"/>
      <c r="K235" s="366" t="s">
        <v>1237</v>
      </c>
      <c r="L235" s="365"/>
      <c r="M235" s="365"/>
      <c r="N235" s="365"/>
      <c r="O235" s="367" t="s">
        <v>6</v>
      </c>
      <c r="P235" s="227"/>
      <c r="Q235" s="240">
        <f>H235</f>
        <v>22</v>
      </c>
      <c r="R235" s="232" t="str">
        <f>CONCATENATE("II-",TEXT(Q235,"0000"))</f>
        <v>II-0022</v>
      </c>
      <c r="S235" s="241" t="str">
        <f>K235</f>
        <v>DARSENA DE DETENCION DE VEHICULOS</v>
      </c>
    </row>
    <row r="236" spans="1:19" ht="15.75" thickTop="1" x14ac:dyDescent="0.2">
      <c r="A236" s="406">
        <v>23</v>
      </c>
      <c r="B236" s="404" t="s">
        <v>1616</v>
      </c>
      <c r="C236" s="404" t="s">
        <v>1238</v>
      </c>
      <c r="D236" s="327"/>
      <c r="G236" s="227"/>
      <c r="H236" s="317">
        <v>23</v>
      </c>
      <c r="I236" s="268"/>
      <c r="J236" s="328"/>
      <c r="K236" s="329" t="s">
        <v>1238</v>
      </c>
      <c r="L236" s="328"/>
      <c r="M236" s="328"/>
      <c r="N236" s="328"/>
      <c r="O236" s="270"/>
      <c r="P236" s="227"/>
      <c r="Q236" s="240">
        <f>H236</f>
        <v>23</v>
      </c>
      <c r="R236" s="232" t="str">
        <f>CONCATENATE("II-",TEXT(Q236,"0000"))</f>
        <v>II-0023</v>
      </c>
      <c r="S236" s="241" t="str">
        <f>K236</f>
        <v>DEFENSA CAMINOS</v>
      </c>
    </row>
    <row r="237" spans="1:19" x14ac:dyDescent="0.2">
      <c r="A237" s="406"/>
      <c r="B237" s="404"/>
      <c r="C237" s="404"/>
      <c r="D237" s="327" t="s">
        <v>1170</v>
      </c>
      <c r="G237" s="227"/>
      <c r="H237" s="242"/>
      <c r="I237" s="243" t="s">
        <v>1096</v>
      </c>
      <c r="J237" s="288"/>
      <c r="K237" s="309" t="s">
        <v>1239</v>
      </c>
      <c r="L237" s="288"/>
      <c r="M237" s="288"/>
      <c r="N237" s="288"/>
      <c r="O237" s="322" t="s">
        <v>1170</v>
      </c>
      <c r="P237" s="227"/>
      <c r="Q237" s="227"/>
      <c r="R237" s="227"/>
      <c r="S237" s="227"/>
    </row>
    <row r="238" spans="1:19" x14ac:dyDescent="0.2">
      <c r="A238" s="406"/>
      <c r="B238" s="404"/>
      <c r="C238" s="404"/>
      <c r="D238" s="327" t="s">
        <v>1170</v>
      </c>
      <c r="G238" s="227"/>
      <c r="H238" s="242"/>
      <c r="I238" s="243" t="s">
        <v>1107</v>
      </c>
      <c r="J238" s="288"/>
      <c r="K238" s="309" t="s">
        <v>1240</v>
      </c>
      <c r="L238" s="288"/>
      <c r="M238" s="288"/>
      <c r="N238" s="288"/>
      <c r="O238" s="322" t="s">
        <v>1170</v>
      </c>
      <c r="P238" s="227"/>
      <c r="Q238" s="227"/>
      <c r="R238" s="227"/>
      <c r="S238" s="227"/>
    </row>
    <row r="239" spans="1:19" x14ac:dyDescent="0.2">
      <c r="A239" s="406"/>
      <c r="B239" s="404"/>
      <c r="C239" s="404"/>
      <c r="D239" s="327" t="s">
        <v>1170</v>
      </c>
      <c r="G239" s="227"/>
      <c r="H239" s="242"/>
      <c r="I239" s="243" t="s">
        <v>1109</v>
      </c>
      <c r="J239" s="288"/>
      <c r="K239" s="309" t="s">
        <v>1241</v>
      </c>
      <c r="L239" s="288"/>
      <c r="M239" s="288"/>
      <c r="N239" s="288"/>
      <c r="O239" s="322" t="s">
        <v>1170</v>
      </c>
      <c r="P239" s="227"/>
      <c r="Q239" s="227"/>
      <c r="R239" s="227"/>
      <c r="S239" s="227"/>
    </row>
    <row r="240" spans="1:19" x14ac:dyDescent="0.2">
      <c r="A240" s="406"/>
      <c r="B240" s="408"/>
      <c r="C240" s="409"/>
      <c r="D240" s="327" t="s">
        <v>1137</v>
      </c>
      <c r="G240" s="227"/>
      <c r="H240" s="242"/>
      <c r="I240" s="243" t="s">
        <v>1116</v>
      </c>
      <c r="J240" s="288"/>
      <c r="K240" s="309" t="s">
        <v>1242</v>
      </c>
      <c r="L240" s="288"/>
      <c r="M240" s="288"/>
      <c r="N240" s="288"/>
      <c r="O240" s="322" t="s">
        <v>1137</v>
      </c>
      <c r="P240" s="227"/>
      <c r="Q240" s="227"/>
      <c r="R240" s="227"/>
      <c r="S240" s="227"/>
    </row>
    <row r="241" spans="1:19" x14ac:dyDescent="0.2">
      <c r="A241" s="406"/>
      <c r="B241" s="253"/>
      <c r="C241" s="407"/>
      <c r="D241" s="327" t="s">
        <v>1137</v>
      </c>
      <c r="G241" s="227"/>
      <c r="H241" s="242"/>
      <c r="I241" s="243" t="s">
        <v>1131</v>
      </c>
      <c r="J241" s="288"/>
      <c r="K241" s="309" t="s">
        <v>1139</v>
      </c>
      <c r="L241" s="288"/>
      <c r="M241" s="288"/>
      <c r="N241" s="288"/>
      <c r="O241" s="322" t="s">
        <v>1137</v>
      </c>
      <c r="P241" s="227"/>
      <c r="Q241" s="227"/>
      <c r="R241" s="227"/>
      <c r="S241" s="227"/>
    </row>
    <row r="242" spans="1:19" x14ac:dyDescent="0.2">
      <c r="A242" s="406"/>
      <c r="B242" s="253"/>
      <c r="C242" s="407"/>
      <c r="D242" s="327" t="s">
        <v>1137</v>
      </c>
      <c r="G242" s="227"/>
      <c r="H242" s="242"/>
      <c r="I242" s="243" t="s">
        <v>1133</v>
      </c>
      <c r="J242" s="288"/>
      <c r="K242" s="309" t="s">
        <v>1160</v>
      </c>
      <c r="L242" s="288"/>
      <c r="M242" s="288"/>
      <c r="N242" s="288"/>
      <c r="O242" s="322" t="s">
        <v>1137</v>
      </c>
      <c r="P242" s="227"/>
      <c r="Q242" s="227"/>
      <c r="R242" s="227"/>
      <c r="S242" s="227"/>
    </row>
    <row r="243" spans="1:19" x14ac:dyDescent="0.2">
      <c r="A243" s="406"/>
      <c r="B243" s="253"/>
      <c r="C243" s="407"/>
      <c r="D243" s="327" t="s">
        <v>1137</v>
      </c>
      <c r="G243" s="227"/>
      <c r="H243" s="242"/>
      <c r="I243" s="243" t="s">
        <v>1135</v>
      </c>
      <c r="J243" s="288"/>
      <c r="K243" s="309" t="s">
        <v>1140</v>
      </c>
      <c r="L243" s="288"/>
      <c r="M243" s="288"/>
      <c r="N243" s="288"/>
      <c r="O243" s="322" t="s">
        <v>1137</v>
      </c>
      <c r="P243" s="227"/>
      <c r="Q243" s="227"/>
      <c r="R243" s="227"/>
      <c r="S243" s="227"/>
    </row>
    <row r="244" spans="1:19" ht="15.75" thickBot="1" x14ac:dyDescent="0.25">
      <c r="A244" s="406"/>
      <c r="B244" s="253"/>
      <c r="C244" s="407"/>
      <c r="D244" s="327" t="s">
        <v>1137</v>
      </c>
      <c r="G244" s="227"/>
      <c r="H244" s="260"/>
      <c r="I244" s="272" t="s">
        <v>1138</v>
      </c>
      <c r="J244" s="275"/>
      <c r="K244" s="311" t="s">
        <v>1243</v>
      </c>
      <c r="L244" s="275"/>
      <c r="M244" s="275"/>
      <c r="N244" s="275"/>
      <c r="O244" s="349" t="s">
        <v>1137</v>
      </c>
      <c r="P244" s="227"/>
      <c r="Q244" s="227"/>
      <c r="R244" s="227"/>
      <c r="S244" s="227"/>
    </row>
    <row r="245" spans="1:19" ht="15.75" thickTop="1" x14ac:dyDescent="0.2">
      <c r="A245" s="406">
        <v>24</v>
      </c>
      <c r="B245" s="405" t="s">
        <v>1617</v>
      </c>
      <c r="C245" s="407" t="s">
        <v>1244</v>
      </c>
      <c r="D245" s="327"/>
      <c r="G245" s="227"/>
      <c r="H245" s="317">
        <v>24</v>
      </c>
      <c r="I245" s="268"/>
      <c r="J245" s="328"/>
      <c r="K245" s="329" t="s">
        <v>1244</v>
      </c>
      <c r="L245" s="328"/>
      <c r="M245" s="328"/>
      <c r="N245" s="328"/>
      <c r="O245" s="270"/>
      <c r="P245" s="227"/>
      <c r="Q245" s="240">
        <f>H245</f>
        <v>24</v>
      </c>
      <c r="R245" s="232" t="str">
        <f>CONCATENATE("II-",TEXT(Q245,"0000"))</f>
        <v>II-0024</v>
      </c>
      <c r="S245" s="241" t="str">
        <f>K245</f>
        <v>DEFENSA DE MARGENES</v>
      </c>
    </row>
    <row r="246" spans="1:19" x14ac:dyDescent="0.2">
      <c r="A246" s="406"/>
      <c r="B246" s="405"/>
      <c r="C246" s="407"/>
      <c r="D246" s="327" t="s">
        <v>1170</v>
      </c>
      <c r="G246" s="227"/>
      <c r="H246" s="242"/>
      <c r="I246" s="243" t="s">
        <v>1096</v>
      </c>
      <c r="J246" s="288"/>
      <c r="K246" s="309" t="s">
        <v>1245</v>
      </c>
      <c r="L246" s="288"/>
      <c r="M246" s="288"/>
      <c r="N246" s="288"/>
      <c r="O246" s="322" t="s">
        <v>1170</v>
      </c>
      <c r="P246" s="227"/>
      <c r="Q246" s="227"/>
      <c r="R246" s="227"/>
      <c r="S246" s="227"/>
    </row>
    <row r="247" spans="1:19" x14ac:dyDescent="0.2">
      <c r="A247" s="406"/>
      <c r="B247" s="408"/>
      <c r="C247" s="409"/>
      <c r="D247" s="327" t="s">
        <v>1137</v>
      </c>
      <c r="G247" s="227"/>
      <c r="H247" s="242"/>
      <c r="I247" s="243" t="s">
        <v>1107</v>
      </c>
      <c r="J247" s="288"/>
      <c r="K247" s="309" t="s">
        <v>1246</v>
      </c>
      <c r="L247" s="288"/>
      <c r="M247" s="288"/>
      <c r="N247" s="288"/>
      <c r="O247" s="322" t="s">
        <v>1137</v>
      </c>
      <c r="P247" s="227"/>
      <c r="Q247" s="227"/>
      <c r="R247" s="227"/>
      <c r="S247" s="227"/>
    </row>
    <row r="248" spans="1:19" x14ac:dyDescent="0.2">
      <c r="A248" s="406"/>
      <c r="B248" s="253"/>
      <c r="C248" s="407"/>
      <c r="D248" s="327" t="s">
        <v>1137</v>
      </c>
      <c r="G248" s="227"/>
      <c r="H248" s="242"/>
      <c r="I248" s="254" t="s">
        <v>1109</v>
      </c>
      <c r="J248" s="255"/>
      <c r="K248" s="256" t="s">
        <v>1247</v>
      </c>
      <c r="L248" s="255"/>
      <c r="M248" s="255"/>
      <c r="N248" s="255"/>
      <c r="O248" s="301" t="s">
        <v>1137</v>
      </c>
      <c r="P248" s="227"/>
      <c r="Q248" s="227"/>
      <c r="R248" s="227"/>
      <c r="S248" s="227"/>
    </row>
    <row r="249" spans="1:19" x14ac:dyDescent="0.2">
      <c r="A249" s="406"/>
      <c r="B249" s="253"/>
      <c r="C249" s="407"/>
      <c r="D249" s="327" t="s">
        <v>1137</v>
      </c>
      <c r="G249" s="227"/>
      <c r="H249" s="242"/>
      <c r="I249" s="243" t="s">
        <v>1116</v>
      </c>
      <c r="J249" s="288"/>
      <c r="K249" s="309" t="s">
        <v>1248</v>
      </c>
      <c r="L249" s="288"/>
      <c r="M249" s="288"/>
      <c r="N249" s="288"/>
      <c r="O249" s="322" t="s">
        <v>1137</v>
      </c>
      <c r="P249" s="227"/>
      <c r="Q249" s="227"/>
      <c r="R249" s="227"/>
      <c r="S249" s="227"/>
    </row>
    <row r="250" spans="1:19" ht="15.75" thickBot="1" x14ac:dyDescent="0.25">
      <c r="A250" s="406"/>
      <c r="B250" s="253"/>
      <c r="C250" s="407"/>
      <c r="D250" s="327" t="s">
        <v>1115</v>
      </c>
      <c r="G250" s="227"/>
      <c r="H250" s="293"/>
      <c r="I250" s="350" t="s">
        <v>1131</v>
      </c>
      <c r="J250" s="368"/>
      <c r="K250" s="369" t="s">
        <v>1249</v>
      </c>
      <c r="L250" s="368"/>
      <c r="M250" s="368"/>
      <c r="N250" s="368"/>
      <c r="O250" s="370" t="s">
        <v>1115</v>
      </c>
      <c r="P250" s="227"/>
      <c r="Q250" s="227"/>
      <c r="R250" s="227"/>
      <c r="S250" s="227"/>
    </row>
    <row r="251" spans="1:19" x14ac:dyDescent="0.2">
      <c r="A251" s="406"/>
      <c r="B251" s="253"/>
      <c r="C251" s="407"/>
      <c r="D251" s="327"/>
      <c r="G251" s="250"/>
      <c r="H251" s="299"/>
      <c r="I251" s="248"/>
      <c r="J251" s="250"/>
      <c r="K251" s="251"/>
      <c r="L251" s="250"/>
      <c r="M251" s="250"/>
      <c r="N251" s="250"/>
      <c r="O251" s="233"/>
      <c r="P251" s="250"/>
      <c r="Q251" s="250"/>
      <c r="R251" s="250"/>
      <c r="S251" s="250"/>
    </row>
    <row r="252" spans="1:19" s="176" customFormat="1" x14ac:dyDescent="0.2">
      <c r="A252" s="406">
        <v>25</v>
      </c>
      <c r="B252" s="404" t="s">
        <v>1618</v>
      </c>
      <c r="C252" s="404" t="s">
        <v>1250</v>
      </c>
      <c r="D252" s="327"/>
      <c r="G252" s="227"/>
      <c r="H252" s="267">
        <v>25</v>
      </c>
      <c r="I252" s="269"/>
      <c r="J252" s="280"/>
      <c r="K252" s="337" t="s">
        <v>1250</v>
      </c>
      <c r="L252" s="280"/>
      <c r="M252" s="280"/>
      <c r="N252" s="280"/>
      <c r="O252" s="291"/>
      <c r="P252" s="227"/>
      <c r="Q252" s="240">
        <f>H252</f>
        <v>25</v>
      </c>
      <c r="R252" s="232" t="str">
        <f>CONCATENATE("II-",TEXT(Q252,"0000"))</f>
        <v>II-0025</v>
      </c>
      <c r="S252" s="241" t="str">
        <f>K252</f>
        <v>DEFENSA VEHICULAR</v>
      </c>
    </row>
    <row r="253" spans="1:19" x14ac:dyDescent="0.2">
      <c r="A253" s="406"/>
      <c r="B253" s="404"/>
      <c r="C253" s="404"/>
      <c r="D253" s="327"/>
      <c r="G253" s="227"/>
      <c r="H253" s="281"/>
      <c r="I253" s="243" t="s">
        <v>1096</v>
      </c>
      <c r="J253" s="246"/>
      <c r="K253" s="258" t="s">
        <v>1182</v>
      </c>
      <c r="L253" s="246"/>
      <c r="M253" s="246"/>
      <c r="N253" s="246"/>
      <c r="O253" s="292"/>
      <c r="P253" s="227"/>
      <c r="Q253" s="227"/>
      <c r="R253" s="227"/>
      <c r="S253" s="227"/>
    </row>
    <row r="254" spans="1:19" x14ac:dyDescent="0.2">
      <c r="A254" s="406"/>
      <c r="B254" s="404"/>
      <c r="C254" s="404"/>
      <c r="D254" s="327" t="s">
        <v>1188</v>
      </c>
      <c r="G254" s="227"/>
      <c r="H254" s="242"/>
      <c r="I254" s="248"/>
      <c r="J254" s="249">
        <v>1</v>
      </c>
      <c r="K254" s="250"/>
      <c r="L254" s="251" t="s">
        <v>1251</v>
      </c>
      <c r="M254" s="250"/>
      <c r="N254" s="250"/>
      <c r="O254" s="282" t="s">
        <v>1188</v>
      </c>
      <c r="P254" s="227"/>
      <c r="Q254" s="227"/>
      <c r="R254" s="227"/>
      <c r="S254" s="227"/>
    </row>
    <row r="255" spans="1:19" x14ac:dyDescent="0.2">
      <c r="A255" s="406"/>
      <c r="B255" s="404"/>
      <c r="C255" s="404"/>
      <c r="D255" s="327" t="s">
        <v>1188</v>
      </c>
      <c r="G255" s="227"/>
      <c r="H255" s="242"/>
      <c r="I255" s="248"/>
      <c r="J255" s="254">
        <v>2</v>
      </c>
      <c r="K255" s="255"/>
      <c r="L255" s="256" t="s">
        <v>1252</v>
      </c>
      <c r="M255" s="255"/>
      <c r="N255" s="255"/>
      <c r="O255" s="301" t="s">
        <v>1188</v>
      </c>
      <c r="P255" s="227"/>
      <c r="Q255" s="227"/>
      <c r="R255" s="227"/>
      <c r="S255" s="227"/>
    </row>
    <row r="256" spans="1:19" x14ac:dyDescent="0.2">
      <c r="A256" s="406"/>
      <c r="B256" s="404"/>
      <c r="C256" s="404"/>
      <c r="D256" s="327"/>
      <c r="G256" s="227"/>
      <c r="H256" s="242"/>
      <c r="I256" s="243" t="s">
        <v>1107</v>
      </c>
      <c r="J256" s="250"/>
      <c r="K256" s="251" t="s">
        <v>1183</v>
      </c>
      <c r="L256" s="250"/>
      <c r="M256" s="250"/>
      <c r="N256" s="250"/>
      <c r="O256" s="282"/>
      <c r="P256" s="227"/>
      <c r="Q256" s="227"/>
      <c r="R256" s="227"/>
      <c r="S256" s="227"/>
    </row>
    <row r="257" spans="1:19" x14ac:dyDescent="0.2">
      <c r="A257" s="406"/>
      <c r="B257" s="404"/>
      <c r="C257" s="404"/>
      <c r="D257" s="327" t="s">
        <v>1188</v>
      </c>
      <c r="G257" s="227"/>
      <c r="H257" s="242"/>
      <c r="I257" s="248"/>
      <c r="J257" s="249">
        <v>1</v>
      </c>
      <c r="K257" s="250"/>
      <c r="L257" s="251" t="s">
        <v>1253</v>
      </c>
      <c r="M257" s="250"/>
      <c r="N257" s="250"/>
      <c r="O257" s="282" t="s">
        <v>1188</v>
      </c>
      <c r="P257" s="227"/>
      <c r="Q257" s="227"/>
      <c r="R257" s="227"/>
      <c r="S257" s="227"/>
    </row>
    <row r="258" spans="1:19" x14ac:dyDescent="0.2">
      <c r="A258" s="406"/>
      <c r="B258" s="404"/>
      <c r="C258" s="404"/>
      <c r="D258" s="327" t="s">
        <v>1188</v>
      </c>
      <c r="G258" s="227"/>
      <c r="H258" s="242"/>
      <c r="I258" s="248"/>
      <c r="J258" s="249">
        <v>2</v>
      </c>
      <c r="K258" s="250"/>
      <c r="L258" s="251" t="s">
        <v>1254</v>
      </c>
      <c r="M258" s="250"/>
      <c r="N258" s="250"/>
      <c r="O258" s="282" t="s">
        <v>1188</v>
      </c>
      <c r="P258" s="227"/>
      <c r="Q258" s="227"/>
      <c r="R258" s="227"/>
      <c r="S258" s="227"/>
    </row>
    <row r="259" spans="1:19" x14ac:dyDescent="0.2">
      <c r="A259" s="406"/>
      <c r="B259" s="404"/>
      <c r="C259" s="404"/>
      <c r="D259" s="327" t="s">
        <v>1115</v>
      </c>
      <c r="G259" s="227"/>
      <c r="H259" s="242"/>
      <c r="I259" s="243" t="s">
        <v>1109</v>
      </c>
      <c r="J259" s="288"/>
      <c r="K259" s="309" t="s">
        <v>1142</v>
      </c>
      <c r="L259" s="288"/>
      <c r="M259" s="288"/>
      <c r="N259" s="288"/>
      <c r="O259" s="322" t="s">
        <v>1115</v>
      </c>
      <c r="P259" s="227"/>
      <c r="Q259" s="227"/>
      <c r="R259" s="227"/>
      <c r="S259" s="227"/>
    </row>
    <row r="260" spans="1:19" ht="15.75" thickBot="1" x14ac:dyDescent="0.25">
      <c r="A260" s="406"/>
      <c r="B260" s="404"/>
      <c r="C260" s="404"/>
      <c r="D260" s="327" t="s">
        <v>1115</v>
      </c>
      <c r="G260" s="227"/>
      <c r="H260" s="260"/>
      <c r="I260" s="272" t="s">
        <v>1116</v>
      </c>
      <c r="J260" s="275"/>
      <c r="K260" s="311" t="s">
        <v>1140</v>
      </c>
      <c r="L260" s="275"/>
      <c r="M260" s="275"/>
      <c r="N260" s="275"/>
      <c r="O260" s="349" t="s">
        <v>1115</v>
      </c>
      <c r="P260" s="227"/>
      <c r="Q260" s="227"/>
      <c r="R260" s="227"/>
      <c r="S260" s="227"/>
    </row>
    <row r="261" spans="1:19" ht="15.75" thickTop="1" x14ac:dyDescent="0.2">
      <c r="A261" s="406">
        <v>26</v>
      </c>
      <c r="B261" s="404" t="s">
        <v>1619</v>
      </c>
      <c r="C261" s="404" t="s">
        <v>1255</v>
      </c>
      <c r="D261" s="327"/>
      <c r="G261" s="227"/>
      <c r="H261" s="317">
        <v>26</v>
      </c>
      <c r="I261" s="268"/>
      <c r="J261" s="328"/>
      <c r="K261" s="329" t="s">
        <v>1255</v>
      </c>
      <c r="L261" s="328"/>
      <c r="M261" s="328"/>
      <c r="N261" s="328"/>
      <c r="O261" s="270"/>
      <c r="P261" s="227"/>
      <c r="Q261" s="240">
        <f>H261</f>
        <v>26</v>
      </c>
      <c r="R261" s="232" t="str">
        <f>CONCATENATE("II-",TEXT(Q261,"0000"))</f>
        <v>II-0026</v>
      </c>
      <c r="S261" s="241" t="str">
        <f>K261</f>
        <v xml:space="preserve">DEMOLICION </v>
      </c>
    </row>
    <row r="262" spans="1:19" x14ac:dyDescent="0.2">
      <c r="A262" s="406"/>
      <c r="B262" s="404"/>
      <c r="C262" s="404"/>
      <c r="D262" s="327" t="s">
        <v>1170</v>
      </c>
      <c r="G262" s="227"/>
      <c r="H262" s="242"/>
      <c r="I262" s="243" t="s">
        <v>1096</v>
      </c>
      <c r="J262" s="288"/>
      <c r="K262" s="309" t="s">
        <v>1193</v>
      </c>
      <c r="L262" s="288"/>
      <c r="M262" s="288"/>
      <c r="N262" s="288"/>
      <c r="O262" s="322" t="s">
        <v>1170</v>
      </c>
      <c r="P262" s="227"/>
      <c r="Q262" s="227"/>
      <c r="R262" s="227"/>
      <c r="S262" s="227"/>
    </row>
    <row r="263" spans="1:19" ht="15.75" thickBot="1" x14ac:dyDescent="0.25">
      <c r="A263" s="406"/>
      <c r="B263" s="404"/>
      <c r="C263" s="404"/>
      <c r="D263" s="327" t="s">
        <v>6</v>
      </c>
      <c r="G263" s="227"/>
      <c r="H263" s="260"/>
      <c r="I263" s="272" t="s">
        <v>1107</v>
      </c>
      <c r="J263" s="275"/>
      <c r="K263" s="311" t="s">
        <v>1256</v>
      </c>
      <c r="L263" s="275"/>
      <c r="M263" s="275"/>
      <c r="N263" s="275"/>
      <c r="O263" s="349" t="s">
        <v>6</v>
      </c>
      <c r="P263" s="227"/>
      <c r="Q263" s="227"/>
      <c r="R263" s="227"/>
      <c r="S263" s="227"/>
    </row>
    <row r="264" spans="1:19" ht="15.75" thickTop="1" x14ac:dyDescent="0.2">
      <c r="A264" s="406">
        <v>27</v>
      </c>
      <c r="B264" s="404" t="s">
        <v>1620</v>
      </c>
      <c r="C264" s="404" t="s">
        <v>1257</v>
      </c>
      <c r="D264" s="327"/>
      <c r="G264" s="227"/>
      <c r="H264" s="267">
        <v>27</v>
      </c>
      <c r="I264" s="269"/>
      <c r="J264" s="280"/>
      <c r="K264" s="337" t="s">
        <v>1257</v>
      </c>
      <c r="L264" s="280"/>
      <c r="M264" s="280"/>
      <c r="N264" s="280"/>
      <c r="O264" s="291"/>
      <c r="P264" s="227"/>
      <c r="Q264" s="240">
        <f>H264</f>
        <v>27</v>
      </c>
      <c r="R264" s="232" t="str">
        <f>CONCATENATE("II-",TEXT(Q264,"0000"))</f>
        <v>II-0027</v>
      </c>
      <c r="S264" s="241" t="str">
        <f>K264</f>
        <v>DESAGUES</v>
      </c>
    </row>
    <row r="265" spans="1:19" x14ac:dyDescent="0.2">
      <c r="A265" s="406"/>
      <c r="B265" s="404"/>
      <c r="C265" s="404"/>
      <c r="D265" s="327" t="s">
        <v>1185</v>
      </c>
      <c r="G265" s="227"/>
      <c r="H265" s="242"/>
      <c r="I265" s="243" t="s">
        <v>1096</v>
      </c>
      <c r="J265" s="288"/>
      <c r="K265" s="309" t="s">
        <v>1258</v>
      </c>
      <c r="L265" s="288"/>
      <c r="M265" s="288"/>
      <c r="N265" s="288"/>
      <c r="O265" s="322" t="s">
        <v>1185</v>
      </c>
      <c r="P265" s="227"/>
      <c r="Q265" s="227"/>
      <c r="R265" s="227"/>
      <c r="S265" s="227"/>
    </row>
    <row r="266" spans="1:19" x14ac:dyDescent="0.2">
      <c r="A266" s="406"/>
      <c r="B266" s="404"/>
      <c r="C266" s="404"/>
      <c r="D266" s="327" t="s">
        <v>1185</v>
      </c>
      <c r="G266" s="227"/>
      <c r="H266" s="242"/>
      <c r="I266" s="243" t="s">
        <v>1107</v>
      </c>
      <c r="J266" s="288"/>
      <c r="K266" s="309" t="s">
        <v>1259</v>
      </c>
      <c r="L266" s="288"/>
      <c r="M266" s="288"/>
      <c r="N266" s="288"/>
      <c r="O266" s="322" t="s">
        <v>1185</v>
      </c>
      <c r="P266" s="227"/>
      <c r="Q266" s="227"/>
      <c r="R266" s="227"/>
      <c r="S266" s="227"/>
    </row>
    <row r="267" spans="1:19" x14ac:dyDescent="0.2">
      <c r="A267" s="406"/>
      <c r="B267" s="404"/>
      <c r="C267" s="404"/>
      <c r="D267" s="327"/>
      <c r="G267" s="227"/>
      <c r="H267" s="242"/>
      <c r="I267" s="243" t="s">
        <v>1109</v>
      </c>
      <c r="J267" s="250"/>
      <c r="K267" s="251" t="s">
        <v>1260</v>
      </c>
      <c r="L267" s="250"/>
      <c r="M267" s="250"/>
      <c r="N267" s="250"/>
      <c r="O267" s="282"/>
      <c r="P267" s="227"/>
      <c r="Q267" s="227"/>
      <c r="R267" s="227"/>
      <c r="S267" s="227"/>
    </row>
    <row r="268" spans="1:19" x14ac:dyDescent="0.2">
      <c r="A268" s="406"/>
      <c r="B268" s="404"/>
      <c r="C268" s="404"/>
      <c r="D268" s="327" t="s">
        <v>1185</v>
      </c>
      <c r="G268" s="227"/>
      <c r="H268" s="242"/>
      <c r="I268" s="248"/>
      <c r="J268" s="249">
        <v>1</v>
      </c>
      <c r="K268" s="250"/>
      <c r="L268" s="251" t="s">
        <v>1184</v>
      </c>
      <c r="M268" s="250"/>
      <c r="N268" s="250"/>
      <c r="O268" s="282" t="s">
        <v>1185</v>
      </c>
      <c r="P268" s="227"/>
      <c r="Q268" s="227"/>
      <c r="R268" s="227"/>
      <c r="S268" s="227"/>
    </row>
    <row r="269" spans="1:19" x14ac:dyDescent="0.2">
      <c r="A269" s="406"/>
      <c r="B269" s="404"/>
      <c r="C269" s="404"/>
      <c r="D269" s="327" t="s">
        <v>1185</v>
      </c>
      <c r="G269" s="227"/>
      <c r="H269" s="242"/>
      <c r="I269" s="248"/>
      <c r="J269" s="254">
        <v>2</v>
      </c>
      <c r="K269" s="250"/>
      <c r="L269" s="251" t="s">
        <v>1186</v>
      </c>
      <c r="M269" s="250"/>
      <c r="N269" s="250"/>
      <c r="O269" s="282" t="s">
        <v>1185</v>
      </c>
      <c r="P269" s="227"/>
      <c r="Q269" s="227"/>
      <c r="R269" s="227"/>
      <c r="S269" s="227"/>
    </row>
    <row r="270" spans="1:19" x14ac:dyDescent="0.2">
      <c r="A270" s="406"/>
      <c r="B270" s="404"/>
      <c r="C270" s="404"/>
      <c r="D270" s="327" t="s">
        <v>1185</v>
      </c>
      <c r="G270" s="227"/>
      <c r="H270" s="242"/>
      <c r="I270" s="243" t="s">
        <v>1116</v>
      </c>
      <c r="J270" s="288"/>
      <c r="K270" s="309" t="s">
        <v>1142</v>
      </c>
      <c r="L270" s="288"/>
      <c r="M270" s="288"/>
      <c r="N270" s="288"/>
      <c r="O270" s="322" t="s">
        <v>1185</v>
      </c>
      <c r="P270" s="227"/>
      <c r="Q270" s="227"/>
      <c r="R270" s="227"/>
      <c r="S270" s="227"/>
    </row>
    <row r="271" spans="1:19" x14ac:dyDescent="0.2">
      <c r="A271" s="406"/>
      <c r="B271" s="404"/>
      <c r="C271" s="404"/>
      <c r="D271" s="327" t="s">
        <v>1185</v>
      </c>
      <c r="G271" s="227"/>
      <c r="H271" s="242"/>
      <c r="I271" s="254" t="s">
        <v>1131</v>
      </c>
      <c r="J271" s="255"/>
      <c r="K271" s="256" t="s">
        <v>1140</v>
      </c>
      <c r="L271" s="255"/>
      <c r="M271" s="255"/>
      <c r="N271" s="255"/>
      <c r="O271" s="301" t="s">
        <v>1185</v>
      </c>
      <c r="P271" s="227"/>
      <c r="Q271" s="227"/>
      <c r="R271" s="227"/>
      <c r="S271" s="227"/>
    </row>
    <row r="272" spans="1:19" ht="15.75" thickBot="1" x14ac:dyDescent="0.25">
      <c r="A272" s="406"/>
      <c r="B272" s="404"/>
      <c r="C272" s="404"/>
      <c r="D272" s="327" t="s">
        <v>1185</v>
      </c>
      <c r="G272" s="227"/>
      <c r="H272" s="242"/>
      <c r="I272" s="243" t="s">
        <v>1133</v>
      </c>
      <c r="J272" s="288"/>
      <c r="K272" s="309" t="s">
        <v>1139</v>
      </c>
      <c r="L272" s="288"/>
      <c r="M272" s="288"/>
      <c r="N272" s="288"/>
      <c r="O272" s="322" t="s">
        <v>1185</v>
      </c>
      <c r="P272" s="227"/>
      <c r="Q272" s="227"/>
      <c r="R272" s="227"/>
      <c r="S272" s="227"/>
    </row>
    <row r="273" spans="1:19" ht="16.5" thickTop="1" thickBot="1" x14ac:dyDescent="0.25">
      <c r="A273" s="406">
        <v>28</v>
      </c>
      <c r="B273" s="404" t="s">
        <v>1621</v>
      </c>
      <c r="C273" s="404" t="s">
        <v>1261</v>
      </c>
      <c r="D273" s="327" t="s">
        <v>1232</v>
      </c>
      <c r="G273" s="227"/>
      <c r="H273" s="317">
        <v>28</v>
      </c>
      <c r="I273" s="268"/>
      <c r="J273" s="328"/>
      <c r="K273" s="329" t="s">
        <v>1261</v>
      </c>
      <c r="L273" s="328"/>
      <c r="M273" s="328"/>
      <c r="N273" s="328"/>
      <c r="O273" s="270" t="s">
        <v>1232</v>
      </c>
      <c r="P273" s="227"/>
      <c r="Q273" s="240">
        <f t="shared" ref="Q273:Q278" si="39">H273</f>
        <v>28</v>
      </c>
      <c r="R273" s="232" t="str">
        <f t="shared" ref="R273:R278" si="40">CONCATENATE("II-",TEXT(Q273,"0000"))</f>
        <v>II-0028</v>
      </c>
      <c r="S273" s="241" t="str">
        <f t="shared" ref="S273:S278" si="41">K273</f>
        <v>DESBOSQUE / DESTRONQUE LIMPIEZA</v>
      </c>
    </row>
    <row r="274" spans="1:19" ht="16.5" thickTop="1" thickBot="1" x14ac:dyDescent="0.25">
      <c r="A274" s="406">
        <v>29</v>
      </c>
      <c r="B274" s="404" t="s">
        <v>1622</v>
      </c>
      <c r="C274" s="404" t="s">
        <v>1262</v>
      </c>
      <c r="D274" s="327" t="s">
        <v>1137</v>
      </c>
      <c r="G274" s="227"/>
      <c r="H274" s="317">
        <v>29</v>
      </c>
      <c r="I274" s="268"/>
      <c r="J274" s="328"/>
      <c r="K274" s="329" t="s">
        <v>1262</v>
      </c>
      <c r="L274" s="328"/>
      <c r="M274" s="328"/>
      <c r="N274" s="328"/>
      <c r="O274" s="270" t="s">
        <v>1137</v>
      </c>
      <c r="P274" s="227"/>
      <c r="Q274" s="240">
        <f t="shared" si="39"/>
        <v>29</v>
      </c>
      <c r="R274" s="232" t="str">
        <f t="shared" si="40"/>
        <v>II-0029</v>
      </c>
      <c r="S274" s="241" t="str">
        <f t="shared" si="41"/>
        <v>DESCARGA</v>
      </c>
    </row>
    <row r="275" spans="1:19" ht="16.5" thickTop="1" thickBot="1" x14ac:dyDescent="0.25">
      <c r="A275" s="406">
        <v>30</v>
      </c>
      <c r="B275" s="404" t="s">
        <v>1623</v>
      </c>
      <c r="C275" s="404" t="s">
        <v>1263</v>
      </c>
      <c r="D275" s="327" t="s">
        <v>1137</v>
      </c>
      <c r="G275" s="227"/>
      <c r="H275" s="363">
        <v>30</v>
      </c>
      <c r="I275" s="364"/>
      <c r="J275" s="365"/>
      <c r="K275" s="366" t="s">
        <v>1263</v>
      </c>
      <c r="L275" s="365"/>
      <c r="M275" s="365"/>
      <c r="N275" s="365"/>
      <c r="O275" s="367" t="s">
        <v>1137</v>
      </c>
      <c r="P275" s="227"/>
      <c r="Q275" s="240">
        <f t="shared" si="39"/>
        <v>30</v>
      </c>
      <c r="R275" s="232" t="str">
        <f t="shared" si="40"/>
        <v>II-0030</v>
      </c>
      <c r="S275" s="241" t="str">
        <f t="shared" si="41"/>
        <v>DESEMBARRO P/ SANEAMIENTO</v>
      </c>
    </row>
    <row r="276" spans="1:19" ht="16.5" thickTop="1" thickBot="1" x14ac:dyDescent="0.25">
      <c r="A276" s="406">
        <v>31</v>
      </c>
      <c r="B276" s="404" t="s">
        <v>1624</v>
      </c>
      <c r="C276" s="404" t="s">
        <v>1264</v>
      </c>
      <c r="D276" s="327" t="s">
        <v>1232</v>
      </c>
      <c r="G276" s="227"/>
      <c r="H276" s="363">
        <v>31</v>
      </c>
      <c r="I276" s="364"/>
      <c r="J276" s="365"/>
      <c r="K276" s="366" t="s">
        <v>1264</v>
      </c>
      <c r="L276" s="365"/>
      <c r="M276" s="365"/>
      <c r="N276" s="365"/>
      <c r="O276" s="367" t="s">
        <v>1232</v>
      </c>
      <c r="P276" s="227"/>
      <c r="Q276" s="240">
        <f t="shared" si="39"/>
        <v>31</v>
      </c>
      <c r="R276" s="232" t="str">
        <f t="shared" si="40"/>
        <v>II-0031</v>
      </c>
      <c r="S276" s="241" t="str">
        <f t="shared" si="41"/>
        <v>DESPEDRADO DE LADERAS</v>
      </c>
    </row>
    <row r="277" spans="1:19" ht="16.5" thickTop="1" thickBot="1" x14ac:dyDescent="0.25">
      <c r="A277" s="406">
        <v>32</v>
      </c>
      <c r="B277" s="404" t="s">
        <v>1625</v>
      </c>
      <c r="C277" s="404" t="s">
        <v>1265</v>
      </c>
      <c r="D277" s="327" t="s">
        <v>6</v>
      </c>
      <c r="G277" s="227"/>
      <c r="H277" s="363">
        <v>32</v>
      </c>
      <c r="I277" s="364"/>
      <c r="J277" s="365"/>
      <c r="K277" s="366" t="s">
        <v>1265</v>
      </c>
      <c r="L277" s="365"/>
      <c r="M277" s="365"/>
      <c r="N277" s="365"/>
      <c r="O277" s="367" t="s">
        <v>6</v>
      </c>
      <c r="P277" s="227"/>
      <c r="Q277" s="240">
        <f t="shared" si="39"/>
        <v>32</v>
      </c>
      <c r="R277" s="232" t="str">
        <f t="shared" si="40"/>
        <v>II-0032</v>
      </c>
      <c r="S277" s="241" t="str">
        <f t="shared" si="41"/>
        <v>DESVIO</v>
      </c>
    </row>
    <row r="278" spans="1:19" ht="15.75" thickTop="1" x14ac:dyDescent="0.2">
      <c r="A278" s="406">
        <v>33</v>
      </c>
      <c r="B278" s="404" t="s">
        <v>1626</v>
      </c>
      <c r="C278" s="404" t="s">
        <v>1266</v>
      </c>
      <c r="D278" s="327"/>
      <c r="G278" s="227"/>
      <c r="H278" s="267">
        <v>33</v>
      </c>
      <c r="I278" s="269"/>
      <c r="J278" s="280"/>
      <c r="K278" s="337" t="s">
        <v>1266</v>
      </c>
      <c r="L278" s="280"/>
      <c r="M278" s="280"/>
      <c r="N278" s="280"/>
      <c r="O278" s="291"/>
      <c r="P278" s="227"/>
      <c r="Q278" s="240">
        <f t="shared" si="39"/>
        <v>33</v>
      </c>
      <c r="R278" s="232" t="str">
        <f t="shared" si="40"/>
        <v>II-0033</v>
      </c>
      <c r="S278" s="241" t="str">
        <f t="shared" si="41"/>
        <v>DRENES</v>
      </c>
    </row>
    <row r="279" spans="1:19" x14ac:dyDescent="0.2">
      <c r="A279" s="406"/>
      <c r="B279" s="404"/>
      <c r="C279" s="404"/>
      <c r="D279" s="327"/>
      <c r="G279" s="227"/>
      <c r="H279" s="242"/>
      <c r="I279" s="243" t="s">
        <v>1096</v>
      </c>
      <c r="J279" s="248"/>
      <c r="K279" s="251" t="s">
        <v>1267</v>
      </c>
      <c r="L279" s="250"/>
      <c r="M279" s="250"/>
      <c r="N279" s="250"/>
      <c r="O279" s="282"/>
      <c r="P279" s="227"/>
      <c r="Q279" s="227"/>
      <c r="R279" s="227"/>
      <c r="S279" s="227"/>
    </row>
    <row r="280" spans="1:19" x14ac:dyDescent="0.2">
      <c r="A280" s="406"/>
      <c r="B280" s="404"/>
      <c r="C280" s="404"/>
      <c r="D280" s="327" t="s">
        <v>1170</v>
      </c>
      <c r="G280" s="227"/>
      <c r="H280" s="242"/>
      <c r="I280" s="248"/>
      <c r="J280" s="249">
        <v>1</v>
      </c>
      <c r="K280" s="250"/>
      <c r="L280" s="251" t="s">
        <v>1268</v>
      </c>
      <c r="M280" s="250"/>
      <c r="N280" s="250"/>
      <c r="O280" s="282" t="s">
        <v>1170</v>
      </c>
      <c r="P280" s="227"/>
      <c r="Q280" s="227"/>
      <c r="R280" s="227"/>
      <c r="S280" s="227"/>
    </row>
    <row r="281" spans="1:19" x14ac:dyDescent="0.2">
      <c r="A281" s="406"/>
      <c r="B281" s="404"/>
      <c r="C281" s="404"/>
      <c r="D281" s="327" t="s">
        <v>1137</v>
      </c>
      <c r="G281" s="227"/>
      <c r="H281" s="242"/>
      <c r="I281" s="248"/>
      <c r="J281" s="249">
        <v>2</v>
      </c>
      <c r="K281" s="250"/>
      <c r="L281" s="251" t="s">
        <v>1269</v>
      </c>
      <c r="M281" s="250"/>
      <c r="N281" s="250"/>
      <c r="O281" s="282" t="s">
        <v>1137</v>
      </c>
      <c r="P281" s="227"/>
      <c r="Q281" s="227"/>
      <c r="R281" s="227"/>
      <c r="S281" s="227"/>
    </row>
    <row r="282" spans="1:19" x14ac:dyDescent="0.2">
      <c r="A282" s="406"/>
      <c r="B282" s="404"/>
      <c r="C282" s="404"/>
      <c r="D282" s="327" t="s">
        <v>1115</v>
      </c>
      <c r="G282" s="227"/>
      <c r="H282" s="242"/>
      <c r="I282" s="259"/>
      <c r="J282" s="254">
        <v>3</v>
      </c>
      <c r="K282" s="255"/>
      <c r="L282" s="256" t="s">
        <v>1270</v>
      </c>
      <c r="M282" s="255"/>
      <c r="N282" s="255"/>
      <c r="O282" s="301" t="s">
        <v>1115</v>
      </c>
      <c r="P282" s="227"/>
      <c r="Q282" s="227"/>
      <c r="R282" s="227"/>
      <c r="S282" s="227"/>
    </row>
    <row r="283" spans="1:19" x14ac:dyDescent="0.2">
      <c r="A283" s="406"/>
      <c r="B283" s="404"/>
      <c r="C283" s="404"/>
      <c r="D283" s="327"/>
      <c r="G283" s="227"/>
      <c r="H283" s="242"/>
      <c r="I283" s="254" t="s">
        <v>1107</v>
      </c>
      <c r="J283" s="248"/>
      <c r="K283" s="251" t="s">
        <v>1271</v>
      </c>
      <c r="L283" s="250"/>
      <c r="M283" s="250"/>
      <c r="N283" s="250"/>
      <c r="O283" s="282"/>
      <c r="P283" s="227"/>
      <c r="Q283" s="227"/>
      <c r="R283" s="227"/>
      <c r="S283" s="227"/>
    </row>
    <row r="284" spans="1:19" x14ac:dyDescent="0.2">
      <c r="A284" s="406"/>
      <c r="B284" s="404"/>
      <c r="C284" s="404"/>
      <c r="D284" s="327" t="s">
        <v>1170</v>
      </c>
      <c r="G284" s="227"/>
      <c r="H284" s="242"/>
      <c r="I284" s="248"/>
      <c r="J284" s="249">
        <v>1</v>
      </c>
      <c r="K284" s="250"/>
      <c r="L284" s="251" t="s">
        <v>1268</v>
      </c>
      <c r="M284" s="250"/>
      <c r="N284" s="250"/>
      <c r="O284" s="282" t="s">
        <v>1170</v>
      </c>
      <c r="P284" s="227"/>
      <c r="Q284" s="227"/>
      <c r="R284" s="227"/>
      <c r="S284" s="227"/>
    </row>
    <row r="285" spans="1:19" x14ac:dyDescent="0.2">
      <c r="A285" s="406"/>
      <c r="B285" s="404"/>
      <c r="C285" s="404"/>
      <c r="D285" s="327" t="s">
        <v>1137</v>
      </c>
      <c r="G285" s="227"/>
      <c r="H285" s="242"/>
      <c r="I285" s="248"/>
      <c r="J285" s="249">
        <v>2</v>
      </c>
      <c r="K285" s="250"/>
      <c r="L285" s="251" t="s">
        <v>1269</v>
      </c>
      <c r="M285" s="250"/>
      <c r="N285" s="250"/>
      <c r="O285" s="282" t="s">
        <v>1137</v>
      </c>
      <c r="P285" s="227"/>
      <c r="Q285" s="227"/>
      <c r="R285" s="227"/>
      <c r="S285" s="227"/>
    </row>
    <row r="286" spans="1:19" x14ac:dyDescent="0.2">
      <c r="A286" s="406"/>
      <c r="B286" s="404"/>
      <c r="C286" s="404"/>
      <c r="D286" s="327" t="s">
        <v>1115</v>
      </c>
      <c r="G286" s="227"/>
      <c r="H286" s="242"/>
      <c r="I286" s="259"/>
      <c r="J286" s="254">
        <v>3</v>
      </c>
      <c r="K286" s="255"/>
      <c r="L286" s="256" t="s">
        <v>1270</v>
      </c>
      <c r="M286" s="255"/>
      <c r="N286" s="255"/>
      <c r="O286" s="301" t="s">
        <v>1115</v>
      </c>
      <c r="P286" s="227"/>
      <c r="Q286" s="227"/>
      <c r="R286" s="227"/>
      <c r="S286" s="227"/>
    </row>
    <row r="287" spans="1:19" x14ac:dyDescent="0.2">
      <c r="A287" s="406"/>
      <c r="B287" s="404"/>
      <c r="C287" s="404"/>
      <c r="D287" s="327"/>
      <c r="G287" s="227"/>
      <c r="H287" s="242"/>
      <c r="I287" s="254" t="s">
        <v>1109</v>
      </c>
      <c r="J287" s="248"/>
      <c r="K287" s="251" t="s">
        <v>1272</v>
      </c>
      <c r="L287" s="250"/>
      <c r="M287" s="250"/>
      <c r="N287" s="250"/>
      <c r="O287" s="282"/>
      <c r="P287" s="227"/>
      <c r="Q287" s="227"/>
      <c r="R287" s="227"/>
      <c r="S287" s="227"/>
    </row>
    <row r="288" spans="1:19" x14ac:dyDescent="0.2">
      <c r="A288" s="406"/>
      <c r="B288" s="404"/>
      <c r="C288" s="404"/>
      <c r="D288" s="327" t="s">
        <v>1188</v>
      </c>
      <c r="G288" s="227"/>
      <c r="H288" s="242"/>
      <c r="I288" s="248"/>
      <c r="J288" s="249">
        <v>1</v>
      </c>
      <c r="K288" s="250"/>
      <c r="L288" s="251" t="s">
        <v>1273</v>
      </c>
      <c r="M288" s="250"/>
      <c r="N288" s="250"/>
      <c r="O288" s="282" t="s">
        <v>1188</v>
      </c>
      <c r="P288" s="227"/>
      <c r="Q288" s="227"/>
      <c r="R288" s="227"/>
      <c r="S288" s="227"/>
    </row>
    <row r="289" spans="1:19" x14ac:dyDescent="0.2">
      <c r="A289" s="406"/>
      <c r="B289" s="404"/>
      <c r="C289" s="404"/>
      <c r="D289" s="327" t="s">
        <v>1188</v>
      </c>
      <c r="G289" s="227"/>
      <c r="H289" s="242"/>
      <c r="I289" s="243" t="s">
        <v>1116</v>
      </c>
      <c r="J289" s="288"/>
      <c r="K289" s="309" t="s">
        <v>1160</v>
      </c>
      <c r="L289" s="288"/>
      <c r="M289" s="288"/>
      <c r="N289" s="288"/>
      <c r="O289" s="322" t="s">
        <v>1188</v>
      </c>
      <c r="P289" s="227"/>
      <c r="Q289" s="227"/>
      <c r="R289" s="227"/>
      <c r="S289" s="227"/>
    </row>
    <row r="290" spans="1:19" ht="15.75" thickBot="1" x14ac:dyDescent="0.25">
      <c r="A290" s="406"/>
      <c r="B290" s="404"/>
      <c r="C290" s="404"/>
      <c r="D290" s="327" t="s">
        <v>1188</v>
      </c>
      <c r="G290" s="227"/>
      <c r="H290" s="242"/>
      <c r="I290" s="272" t="s">
        <v>1131</v>
      </c>
      <c r="J290" s="250"/>
      <c r="K290" s="251" t="s">
        <v>1140</v>
      </c>
      <c r="L290" s="250"/>
      <c r="M290" s="250"/>
      <c r="N290" s="250"/>
      <c r="O290" s="282" t="s">
        <v>1188</v>
      </c>
      <c r="P290" s="227"/>
      <c r="Q290" s="227"/>
      <c r="R290" s="227"/>
      <c r="S290" s="227"/>
    </row>
    <row r="291" spans="1:19" ht="15.75" thickTop="1" x14ac:dyDescent="0.2">
      <c r="A291" s="406">
        <v>34</v>
      </c>
      <c r="B291" s="404" t="s">
        <v>1627</v>
      </c>
      <c r="C291" s="404" t="s">
        <v>1274</v>
      </c>
      <c r="D291" s="327"/>
      <c r="G291" s="227"/>
      <c r="H291" s="317">
        <v>34</v>
      </c>
      <c r="I291" s="268"/>
      <c r="J291" s="328"/>
      <c r="K291" s="329" t="s">
        <v>1274</v>
      </c>
      <c r="L291" s="328"/>
      <c r="M291" s="328"/>
      <c r="N291" s="328"/>
      <c r="O291" s="270"/>
      <c r="P291" s="227"/>
      <c r="Q291" s="240">
        <f>H291</f>
        <v>34</v>
      </c>
      <c r="R291" s="232" t="str">
        <f>CONCATENATE("II-",TEXT(Q291,"0000"))</f>
        <v>II-0034</v>
      </c>
      <c r="S291" s="241" t="str">
        <f>K291</f>
        <v>ELEVACION DE GUARDARUEDAS</v>
      </c>
    </row>
    <row r="292" spans="1:19" ht="15.75" thickBot="1" x14ac:dyDescent="0.25">
      <c r="A292" s="406"/>
      <c r="B292" s="404"/>
      <c r="C292" s="404"/>
      <c r="D292" s="327" t="s">
        <v>1170</v>
      </c>
      <c r="G292" s="227"/>
      <c r="H292" s="371"/>
      <c r="I292" s="350" t="s">
        <v>1096</v>
      </c>
      <c r="J292" s="368"/>
      <c r="K292" s="369" t="s">
        <v>1275</v>
      </c>
      <c r="L292" s="368"/>
      <c r="M292" s="368"/>
      <c r="N292" s="368"/>
      <c r="O292" s="370" t="s">
        <v>1170</v>
      </c>
      <c r="P292" s="227"/>
      <c r="Q292" s="227"/>
      <c r="R292" s="227"/>
      <c r="S292" s="227"/>
    </row>
    <row r="293" spans="1:19" x14ac:dyDescent="0.2">
      <c r="A293" s="406">
        <v>35</v>
      </c>
      <c r="B293" s="404" t="s">
        <v>1628</v>
      </c>
      <c r="C293" s="404" t="s">
        <v>1276</v>
      </c>
      <c r="D293" s="327"/>
      <c r="G293" s="227"/>
      <c r="H293" s="267">
        <v>35</v>
      </c>
      <c r="I293" s="269"/>
      <c r="J293" s="280"/>
      <c r="K293" s="337" t="s">
        <v>1276</v>
      </c>
      <c r="L293" s="280"/>
      <c r="M293" s="280"/>
      <c r="N293" s="280"/>
      <c r="O293" s="291"/>
      <c r="P293" s="227"/>
      <c r="Q293" s="240">
        <f>H293</f>
        <v>35</v>
      </c>
      <c r="R293" s="232" t="str">
        <f>CONCATENATE("II-",TEXT(Q293,"0000"))</f>
        <v>II-0035</v>
      </c>
      <c r="S293" s="241" t="str">
        <f>K293</f>
        <v>ENCAUZAMIENTO</v>
      </c>
    </row>
    <row r="294" spans="1:19" x14ac:dyDescent="0.2">
      <c r="A294" s="406"/>
      <c r="B294" s="404"/>
      <c r="C294" s="404"/>
      <c r="D294" s="327" t="s">
        <v>1137</v>
      </c>
      <c r="G294" s="227"/>
      <c r="H294" s="242"/>
      <c r="I294" s="243" t="s">
        <v>1096</v>
      </c>
      <c r="J294" s="288"/>
      <c r="K294" s="309" t="s">
        <v>1236</v>
      </c>
      <c r="L294" s="288"/>
      <c r="M294" s="288"/>
      <c r="N294" s="288"/>
      <c r="O294" s="322" t="s">
        <v>1137</v>
      </c>
      <c r="P294" s="227"/>
      <c r="Q294" s="227"/>
      <c r="R294" s="227"/>
      <c r="S294" s="227"/>
    </row>
    <row r="295" spans="1:19" x14ac:dyDescent="0.2">
      <c r="A295" s="406"/>
      <c r="B295" s="404"/>
      <c r="C295" s="404"/>
      <c r="D295" s="327"/>
      <c r="G295" s="227"/>
      <c r="H295" s="242"/>
      <c r="I295" s="243" t="s">
        <v>1107</v>
      </c>
      <c r="J295" s="248"/>
      <c r="K295" s="251" t="s">
        <v>1277</v>
      </c>
      <c r="L295" s="250"/>
      <c r="M295" s="250"/>
      <c r="N295" s="250"/>
      <c r="O295" s="282"/>
      <c r="P295" s="227"/>
      <c r="Q295" s="227"/>
      <c r="R295" s="227"/>
      <c r="S295" s="227"/>
    </row>
    <row r="296" spans="1:19" x14ac:dyDescent="0.2">
      <c r="A296" s="406"/>
      <c r="B296" s="404"/>
      <c r="C296" s="404"/>
      <c r="D296" s="327" t="s">
        <v>1137</v>
      </c>
      <c r="G296" s="227"/>
      <c r="H296" s="242"/>
      <c r="I296" s="248"/>
      <c r="J296" s="249">
        <v>1</v>
      </c>
      <c r="K296" s="250"/>
      <c r="L296" s="251" t="s">
        <v>1278</v>
      </c>
      <c r="M296" s="250"/>
      <c r="N296" s="250"/>
      <c r="O296" s="282" t="s">
        <v>1137</v>
      </c>
      <c r="P296" s="227"/>
      <c r="Q296" s="227"/>
      <c r="R296" s="227"/>
      <c r="S296" s="227"/>
    </row>
    <row r="297" spans="1:19" ht="15.75" thickBot="1" x14ac:dyDescent="0.25">
      <c r="A297" s="406"/>
      <c r="B297" s="404"/>
      <c r="C297" s="404"/>
      <c r="D297" s="327" t="s">
        <v>1137</v>
      </c>
      <c r="G297" s="227"/>
      <c r="H297" s="293"/>
      <c r="I297" s="294"/>
      <c r="J297" s="295">
        <v>2</v>
      </c>
      <c r="K297" s="296"/>
      <c r="L297" s="297" t="s">
        <v>1183</v>
      </c>
      <c r="M297" s="296"/>
      <c r="N297" s="296"/>
      <c r="O297" s="351" t="s">
        <v>1137</v>
      </c>
      <c r="P297" s="227"/>
      <c r="Q297" s="227"/>
      <c r="R297" s="227"/>
      <c r="S297" s="227"/>
    </row>
    <row r="298" spans="1:19" x14ac:dyDescent="0.2">
      <c r="A298" s="406"/>
      <c r="B298" s="404"/>
      <c r="C298" s="404"/>
      <c r="D298" s="327"/>
      <c r="G298" s="250"/>
      <c r="H298" s="299"/>
      <c r="I298" s="248"/>
      <c r="J298" s="248"/>
      <c r="K298" s="250"/>
      <c r="L298" s="251"/>
      <c r="M298" s="250"/>
      <c r="N298" s="250"/>
      <c r="O298" s="233"/>
      <c r="P298" s="250"/>
      <c r="Q298" s="250"/>
      <c r="R298" s="250"/>
      <c r="S298" s="250"/>
    </row>
    <row r="299" spans="1:19" ht="15.75" thickBot="1" x14ac:dyDescent="0.25">
      <c r="A299" s="406">
        <v>36</v>
      </c>
      <c r="B299" s="404" t="s">
        <v>1629</v>
      </c>
      <c r="C299" s="404" t="s">
        <v>1279</v>
      </c>
      <c r="D299" s="327" t="s">
        <v>1137</v>
      </c>
      <c r="G299" s="227"/>
      <c r="H299" s="267">
        <v>36</v>
      </c>
      <c r="I299" s="269"/>
      <c r="J299" s="280"/>
      <c r="K299" s="337" t="s">
        <v>1279</v>
      </c>
      <c r="L299" s="280"/>
      <c r="M299" s="280"/>
      <c r="N299" s="280"/>
      <c r="O299" s="291" t="s">
        <v>1137</v>
      </c>
      <c r="P299" s="227"/>
      <c r="Q299" s="240">
        <f t="shared" ref="Q299:Q302" si="42">H299</f>
        <v>36</v>
      </c>
      <c r="R299" s="232" t="str">
        <f t="shared" ref="R299:R302" si="43">CONCATENATE("II-",TEXT(Q299,"0000"))</f>
        <v>II-0036</v>
      </c>
      <c r="S299" s="241" t="str">
        <f t="shared" ref="S299:S302" si="44">K299</f>
        <v>ENROCADOS</v>
      </c>
    </row>
    <row r="300" spans="1:19" ht="16.5" thickTop="1" thickBot="1" x14ac:dyDescent="0.25">
      <c r="A300" s="406">
        <v>37</v>
      </c>
      <c r="B300" s="404" t="s">
        <v>1630</v>
      </c>
      <c r="C300" s="404" t="s">
        <v>1280</v>
      </c>
      <c r="D300" s="327" t="s">
        <v>1170</v>
      </c>
      <c r="G300" s="227"/>
      <c r="H300" s="317">
        <v>37</v>
      </c>
      <c r="I300" s="268"/>
      <c r="J300" s="328"/>
      <c r="K300" s="329" t="s">
        <v>1280</v>
      </c>
      <c r="L300" s="328"/>
      <c r="M300" s="328"/>
      <c r="N300" s="328"/>
      <c r="O300" s="270" t="s">
        <v>1170</v>
      </c>
      <c r="P300" s="227"/>
      <c r="Q300" s="240">
        <f t="shared" si="42"/>
        <v>37</v>
      </c>
      <c r="R300" s="232" t="str">
        <f t="shared" si="43"/>
        <v>II-0037</v>
      </c>
      <c r="S300" s="241" t="str">
        <f t="shared" si="44"/>
        <v>ENRIPIADO</v>
      </c>
    </row>
    <row r="301" spans="1:19" ht="16.5" thickTop="1" thickBot="1" x14ac:dyDescent="0.25">
      <c r="A301" s="406">
        <v>38</v>
      </c>
      <c r="B301" s="404" t="s">
        <v>1631</v>
      </c>
      <c r="C301" s="404" t="s">
        <v>1281</v>
      </c>
      <c r="D301" s="327" t="s">
        <v>1170</v>
      </c>
      <c r="G301" s="227"/>
      <c r="H301" s="317">
        <v>38</v>
      </c>
      <c r="I301" s="268"/>
      <c r="J301" s="328"/>
      <c r="K301" s="329" t="s">
        <v>1281</v>
      </c>
      <c r="L301" s="328"/>
      <c r="M301" s="328"/>
      <c r="N301" s="328"/>
      <c r="O301" s="270" t="s">
        <v>1170</v>
      </c>
      <c r="P301" s="227"/>
      <c r="Q301" s="240">
        <f t="shared" si="42"/>
        <v>38</v>
      </c>
      <c r="R301" s="232" t="str">
        <f t="shared" si="43"/>
        <v>II-0038</v>
      </c>
      <c r="S301" s="241" t="str">
        <f t="shared" si="44"/>
        <v>ESCARIFICADO</v>
      </c>
    </row>
    <row r="302" spans="1:19" ht="15.75" thickTop="1" x14ac:dyDescent="0.2">
      <c r="A302" s="406">
        <v>39</v>
      </c>
      <c r="B302" s="404" t="s">
        <v>1632</v>
      </c>
      <c r="C302" s="404" t="s">
        <v>1282</v>
      </c>
      <c r="D302" s="327"/>
      <c r="G302" s="227"/>
      <c r="H302" s="317">
        <v>39</v>
      </c>
      <c r="I302" s="268"/>
      <c r="J302" s="328"/>
      <c r="K302" s="329" t="s">
        <v>1282</v>
      </c>
      <c r="L302" s="328"/>
      <c r="M302" s="328"/>
      <c r="N302" s="328"/>
      <c r="O302" s="270"/>
      <c r="P302" s="227"/>
      <c r="Q302" s="240">
        <f t="shared" si="42"/>
        <v>39</v>
      </c>
      <c r="R302" s="232" t="str">
        <f t="shared" si="43"/>
        <v>II-0039</v>
      </c>
      <c r="S302" s="241" t="str">
        <f t="shared" si="44"/>
        <v>EXCAVACIONES</v>
      </c>
    </row>
    <row r="303" spans="1:19" x14ac:dyDescent="0.2">
      <c r="A303" s="406"/>
      <c r="B303" s="404"/>
      <c r="C303" s="404"/>
      <c r="D303" s="327" t="s">
        <v>1137</v>
      </c>
      <c r="G303" s="227"/>
      <c r="H303" s="242"/>
      <c r="I303" s="243" t="s">
        <v>1096</v>
      </c>
      <c r="J303" s="288"/>
      <c r="K303" s="309" t="s">
        <v>1283</v>
      </c>
      <c r="L303" s="309"/>
      <c r="M303" s="309"/>
      <c r="N303" s="309"/>
      <c r="O303" s="322" t="s">
        <v>1137</v>
      </c>
      <c r="P303" s="227"/>
      <c r="Q303" s="227"/>
      <c r="R303" s="227"/>
      <c r="S303" s="227"/>
    </row>
    <row r="304" spans="1:19" x14ac:dyDescent="0.2">
      <c r="A304" s="406"/>
      <c r="B304" s="404"/>
      <c r="C304" s="404"/>
      <c r="D304" s="327" t="s">
        <v>1137</v>
      </c>
      <c r="G304" s="227"/>
      <c r="H304" s="242"/>
      <c r="I304" s="243" t="s">
        <v>1107</v>
      </c>
      <c r="J304" s="288"/>
      <c r="K304" s="309" t="s">
        <v>1284</v>
      </c>
      <c r="L304" s="309"/>
      <c r="M304" s="309"/>
      <c r="N304" s="309"/>
      <c r="O304" s="322" t="s">
        <v>1137</v>
      </c>
      <c r="P304" s="227"/>
      <c r="Q304" s="227"/>
      <c r="R304" s="227"/>
      <c r="S304" s="227"/>
    </row>
    <row r="305" spans="1:19" x14ac:dyDescent="0.2">
      <c r="A305" s="406"/>
      <c r="B305" s="404"/>
      <c r="C305" s="404"/>
      <c r="D305" s="327" t="s">
        <v>1137</v>
      </c>
      <c r="G305" s="227"/>
      <c r="H305" s="242"/>
      <c r="I305" s="243" t="s">
        <v>1109</v>
      </c>
      <c r="J305" s="288"/>
      <c r="K305" s="309" t="s">
        <v>1285</v>
      </c>
      <c r="L305" s="309"/>
      <c r="M305" s="309"/>
      <c r="N305" s="309"/>
      <c r="O305" s="322" t="s">
        <v>1137</v>
      </c>
      <c r="P305" s="227"/>
      <c r="Q305" s="227"/>
      <c r="R305" s="227"/>
      <c r="S305" s="227"/>
    </row>
    <row r="306" spans="1:19" x14ac:dyDescent="0.2">
      <c r="A306" s="406"/>
      <c r="B306" s="404"/>
      <c r="C306" s="404"/>
      <c r="D306" s="327" t="s">
        <v>1137</v>
      </c>
      <c r="G306" s="227"/>
      <c r="H306" s="242"/>
      <c r="I306" s="243" t="s">
        <v>1116</v>
      </c>
      <c r="J306" s="288"/>
      <c r="K306" s="309" t="s">
        <v>1286</v>
      </c>
      <c r="L306" s="309"/>
      <c r="M306" s="309"/>
      <c r="N306" s="309"/>
      <c r="O306" s="322" t="s">
        <v>1137</v>
      </c>
      <c r="P306" s="227"/>
      <c r="Q306" s="227"/>
      <c r="R306" s="227"/>
      <c r="S306" s="227"/>
    </row>
    <row r="307" spans="1:19" x14ac:dyDescent="0.2">
      <c r="A307" s="406"/>
      <c r="B307" s="404"/>
      <c r="C307" s="404"/>
      <c r="D307" s="327" t="s">
        <v>1137</v>
      </c>
      <c r="G307" s="227"/>
      <c r="H307" s="242"/>
      <c r="I307" s="243" t="s">
        <v>1131</v>
      </c>
      <c r="J307" s="288"/>
      <c r="K307" s="309" t="s">
        <v>1287</v>
      </c>
      <c r="L307" s="309"/>
      <c r="M307" s="309"/>
      <c r="N307" s="309"/>
      <c r="O307" s="322" t="s">
        <v>1137</v>
      </c>
      <c r="P307" s="227"/>
      <c r="Q307" s="227"/>
      <c r="R307" s="227"/>
      <c r="S307" s="227"/>
    </row>
    <row r="308" spans="1:19" x14ac:dyDescent="0.2">
      <c r="A308" s="406"/>
      <c r="B308" s="404"/>
      <c r="C308" s="404"/>
      <c r="D308" s="327" t="s">
        <v>1137</v>
      </c>
      <c r="G308" s="227"/>
      <c r="H308" s="242"/>
      <c r="I308" s="243" t="s">
        <v>1133</v>
      </c>
      <c r="J308" s="288"/>
      <c r="K308" s="309" t="s">
        <v>1288</v>
      </c>
      <c r="L308" s="309"/>
      <c r="M308" s="309"/>
      <c r="N308" s="309"/>
      <c r="O308" s="322" t="s">
        <v>1137</v>
      </c>
      <c r="P308" s="227"/>
      <c r="Q308" s="227"/>
      <c r="R308" s="227"/>
      <c r="S308" s="227"/>
    </row>
    <row r="309" spans="1:19" x14ac:dyDescent="0.2">
      <c r="A309" s="406"/>
      <c r="B309" s="404"/>
      <c r="C309" s="404"/>
      <c r="D309" s="327" t="s">
        <v>1137</v>
      </c>
      <c r="G309" s="227"/>
      <c r="H309" s="242"/>
      <c r="I309" s="243" t="s">
        <v>1135</v>
      </c>
      <c r="J309" s="288"/>
      <c r="K309" s="309" t="s">
        <v>1289</v>
      </c>
      <c r="L309" s="309"/>
      <c r="M309" s="309"/>
      <c r="N309" s="309"/>
      <c r="O309" s="322" t="s">
        <v>1137</v>
      </c>
      <c r="P309" s="227"/>
      <c r="Q309" s="227"/>
      <c r="R309" s="227"/>
      <c r="S309" s="227"/>
    </row>
    <row r="310" spans="1:19" x14ac:dyDescent="0.2">
      <c r="A310" s="406"/>
      <c r="B310" s="404"/>
      <c r="C310" s="404"/>
      <c r="D310" s="327" t="s">
        <v>1137</v>
      </c>
      <c r="G310" s="227"/>
      <c r="H310" s="242"/>
      <c r="I310" s="243" t="s">
        <v>1138</v>
      </c>
      <c r="J310" s="288"/>
      <c r="K310" s="309" t="s">
        <v>1290</v>
      </c>
      <c r="L310" s="309"/>
      <c r="M310" s="309"/>
      <c r="N310" s="309"/>
      <c r="O310" s="322" t="s">
        <v>1137</v>
      </c>
      <c r="P310" s="227"/>
      <c r="Q310" s="227"/>
      <c r="R310" s="227"/>
      <c r="S310" s="227"/>
    </row>
    <row r="311" spans="1:19" x14ac:dyDescent="0.2">
      <c r="A311" s="406"/>
      <c r="B311" s="404"/>
      <c r="C311" s="404"/>
      <c r="D311" s="327" t="s">
        <v>1137</v>
      </c>
      <c r="G311" s="227"/>
      <c r="H311" s="242"/>
      <c r="I311" s="243" t="s">
        <v>1001</v>
      </c>
      <c r="J311" s="288"/>
      <c r="K311" s="309" t="s">
        <v>1291</v>
      </c>
      <c r="L311" s="309"/>
      <c r="M311" s="309"/>
      <c r="N311" s="309"/>
      <c r="O311" s="322" t="s">
        <v>1137</v>
      </c>
      <c r="P311" s="227"/>
      <c r="Q311" s="227"/>
      <c r="R311" s="227"/>
      <c r="S311" s="227"/>
    </row>
    <row r="312" spans="1:19" ht="15.75" thickBot="1" x14ac:dyDescent="0.25">
      <c r="A312" s="406"/>
      <c r="B312" s="404"/>
      <c r="C312" s="404"/>
      <c r="D312" s="327" t="s">
        <v>1137</v>
      </c>
      <c r="G312" s="227"/>
      <c r="H312" s="260"/>
      <c r="I312" s="272" t="s">
        <v>1141</v>
      </c>
      <c r="J312" s="275"/>
      <c r="K312" s="311" t="s">
        <v>1292</v>
      </c>
      <c r="L312" s="311"/>
      <c r="M312" s="311"/>
      <c r="N312" s="311"/>
      <c r="O312" s="349" t="s">
        <v>1137</v>
      </c>
      <c r="P312" s="227"/>
      <c r="Q312" s="227"/>
      <c r="R312" s="227"/>
      <c r="S312" s="227"/>
    </row>
    <row r="313" spans="1:19" ht="15.75" thickTop="1" x14ac:dyDescent="0.2">
      <c r="A313" s="406">
        <v>40</v>
      </c>
      <c r="B313" s="404" t="s">
        <v>1633</v>
      </c>
      <c r="C313" s="404" t="s">
        <v>1212</v>
      </c>
      <c r="D313" s="327"/>
      <c r="G313" s="227"/>
      <c r="H313" s="267">
        <v>40</v>
      </c>
      <c r="I313" s="269"/>
      <c r="J313" s="280"/>
      <c r="K313" s="337" t="s">
        <v>1212</v>
      </c>
      <c r="L313" s="280"/>
      <c r="M313" s="280"/>
      <c r="N313" s="280"/>
      <c r="O313" s="291"/>
      <c r="P313" s="227"/>
      <c r="Q313" s="240">
        <f>H313</f>
        <v>40</v>
      </c>
      <c r="R313" s="232" t="str">
        <f>CONCATENATE("II-",TEXT(Q313,"0000"))</f>
        <v>II-0040</v>
      </c>
      <c r="S313" s="241" t="str">
        <f>K313</f>
        <v>FRESADO</v>
      </c>
    </row>
    <row r="314" spans="1:19" ht="15.75" thickBot="1" x14ac:dyDescent="0.25">
      <c r="A314" s="406"/>
      <c r="B314" s="404"/>
      <c r="C314" s="404"/>
      <c r="D314" s="327" t="s">
        <v>1170</v>
      </c>
      <c r="G314" s="227"/>
      <c r="H314" s="323"/>
      <c r="I314" s="324" t="s">
        <v>1096</v>
      </c>
      <c r="J314" s="325"/>
      <c r="K314" s="326" t="s">
        <v>1293</v>
      </c>
      <c r="L314" s="325"/>
      <c r="M314" s="325"/>
      <c r="N314" s="325"/>
      <c r="O314" s="313" t="s">
        <v>1170</v>
      </c>
      <c r="P314" s="227"/>
      <c r="Q314" s="227"/>
      <c r="R314" s="227"/>
      <c r="S314" s="227"/>
    </row>
    <row r="315" spans="1:19" ht="15.75" thickTop="1" x14ac:dyDescent="0.2">
      <c r="A315" s="406">
        <v>41</v>
      </c>
      <c r="B315" s="404" t="s">
        <v>1634</v>
      </c>
      <c r="C315" s="404" t="s">
        <v>1294</v>
      </c>
      <c r="D315" s="327"/>
      <c r="G315" s="227"/>
      <c r="H315" s="317">
        <v>41</v>
      </c>
      <c r="I315" s="268"/>
      <c r="J315" s="328"/>
      <c r="K315" s="329" t="s">
        <v>1294</v>
      </c>
      <c r="L315" s="329"/>
      <c r="M315" s="328"/>
      <c r="N315" s="328"/>
      <c r="O315" s="270"/>
      <c r="P315" s="227"/>
      <c r="Q315" s="240">
        <f>H315</f>
        <v>41</v>
      </c>
      <c r="R315" s="232" t="str">
        <f>CONCATENATE("II-",TEXT(Q315,"0000"))</f>
        <v>II-0041</v>
      </c>
      <c r="S315" s="241" t="str">
        <f>K315</f>
        <v>GAVIONES (PIEDRA EMBOLSADA)</v>
      </c>
    </row>
    <row r="316" spans="1:19" x14ac:dyDescent="0.2">
      <c r="A316" s="406"/>
      <c r="B316" s="404"/>
      <c r="C316" s="404"/>
      <c r="D316" s="327"/>
      <c r="G316" s="227"/>
      <c r="H316" s="323"/>
      <c r="I316" s="243" t="s">
        <v>1096</v>
      </c>
      <c r="J316" s="248"/>
      <c r="K316" s="251" t="s">
        <v>1225</v>
      </c>
      <c r="L316" s="250"/>
      <c r="M316" s="250"/>
      <c r="N316" s="250"/>
      <c r="O316" s="282"/>
      <c r="P316" s="227"/>
      <c r="Q316" s="227"/>
      <c r="R316" s="227"/>
      <c r="S316" s="227"/>
    </row>
    <row r="317" spans="1:19" x14ac:dyDescent="0.2">
      <c r="A317" s="406"/>
      <c r="B317" s="404"/>
      <c r="C317" s="404"/>
      <c r="D317" s="327" t="s">
        <v>1137</v>
      </c>
      <c r="G317" s="227"/>
      <c r="H317" s="323"/>
      <c r="I317" s="248"/>
      <c r="J317" s="249">
        <v>1</v>
      </c>
      <c r="K317" s="250"/>
      <c r="L317" s="251" t="s">
        <v>1295</v>
      </c>
      <c r="M317" s="250"/>
      <c r="N317" s="250"/>
      <c r="O317" s="282" t="s">
        <v>1137</v>
      </c>
      <c r="P317" s="227"/>
      <c r="Q317" s="227"/>
      <c r="R317" s="227"/>
      <c r="S317" s="227"/>
    </row>
    <row r="318" spans="1:19" x14ac:dyDescent="0.2">
      <c r="A318" s="406"/>
      <c r="B318" s="404"/>
      <c r="C318" s="404"/>
      <c r="D318" s="327" t="s">
        <v>1137</v>
      </c>
      <c r="G318" s="227"/>
      <c r="H318" s="323"/>
      <c r="I318" s="300"/>
      <c r="J318" s="254">
        <v>2</v>
      </c>
      <c r="K318" s="255"/>
      <c r="L318" s="256" t="s">
        <v>1296</v>
      </c>
      <c r="M318" s="255"/>
      <c r="N318" s="255"/>
      <c r="O318" s="301" t="s">
        <v>1137</v>
      </c>
      <c r="P318" s="227"/>
      <c r="Q318" s="227"/>
      <c r="R318" s="227"/>
      <c r="S318" s="227"/>
    </row>
    <row r="319" spans="1:19" x14ac:dyDescent="0.2">
      <c r="A319" s="406"/>
      <c r="B319" s="404"/>
      <c r="C319" s="404"/>
      <c r="D319" s="327"/>
      <c r="G319" s="227"/>
      <c r="H319" s="323"/>
      <c r="I319" s="254" t="s">
        <v>1107</v>
      </c>
      <c r="J319" s="248"/>
      <c r="K319" s="251" t="s">
        <v>1224</v>
      </c>
      <c r="L319" s="250"/>
      <c r="M319" s="250"/>
      <c r="N319" s="250"/>
      <c r="O319" s="282"/>
      <c r="P319" s="227"/>
      <c r="Q319" s="227"/>
      <c r="R319" s="227"/>
      <c r="S319" s="227"/>
    </row>
    <row r="320" spans="1:19" x14ac:dyDescent="0.2">
      <c r="A320" s="406"/>
      <c r="B320" s="404"/>
      <c r="C320" s="404"/>
      <c r="D320" s="327" t="s">
        <v>1137</v>
      </c>
      <c r="G320" s="227"/>
      <c r="H320" s="323"/>
      <c r="I320" s="248"/>
      <c r="J320" s="249">
        <v>1</v>
      </c>
      <c r="K320" s="250"/>
      <c r="L320" s="251" t="s">
        <v>1295</v>
      </c>
      <c r="M320" s="250"/>
      <c r="N320" s="250"/>
      <c r="O320" s="282" t="s">
        <v>1137</v>
      </c>
      <c r="P320" s="227"/>
      <c r="Q320" s="227"/>
      <c r="R320" s="227"/>
      <c r="S320" s="227"/>
    </row>
    <row r="321" spans="1:19" x14ac:dyDescent="0.2">
      <c r="A321" s="406"/>
      <c r="B321" s="404"/>
      <c r="C321" s="404"/>
      <c r="D321" s="327" t="s">
        <v>1137</v>
      </c>
      <c r="G321" s="227"/>
      <c r="H321" s="323"/>
      <c r="I321" s="259"/>
      <c r="J321" s="254">
        <v>2</v>
      </c>
      <c r="K321" s="255"/>
      <c r="L321" s="256" t="s">
        <v>1296</v>
      </c>
      <c r="M321" s="255"/>
      <c r="N321" s="255"/>
      <c r="O321" s="301" t="s">
        <v>1137</v>
      </c>
      <c r="P321" s="227"/>
      <c r="Q321" s="227"/>
      <c r="R321" s="227"/>
      <c r="S321" s="227"/>
    </row>
    <row r="322" spans="1:19" x14ac:dyDescent="0.2">
      <c r="A322" s="406"/>
      <c r="B322" s="404"/>
      <c r="C322" s="404"/>
      <c r="D322" s="327" t="s">
        <v>1137</v>
      </c>
      <c r="G322" s="250"/>
      <c r="H322" s="323"/>
      <c r="I322" s="342" t="s">
        <v>1109</v>
      </c>
      <c r="J322" s="372"/>
      <c r="K322" s="355" t="s">
        <v>1160</v>
      </c>
      <c r="L322" s="355"/>
      <c r="M322" s="372"/>
      <c r="N322" s="372"/>
      <c r="O322" s="308" t="s">
        <v>1137</v>
      </c>
      <c r="P322" s="250"/>
      <c r="Q322" s="250"/>
      <c r="R322" s="250"/>
      <c r="S322" s="250"/>
    </row>
    <row r="323" spans="1:19" ht="15.75" thickBot="1" x14ac:dyDescent="0.25">
      <c r="A323" s="406"/>
      <c r="B323" s="404"/>
      <c r="C323" s="404"/>
      <c r="D323" s="327" t="s">
        <v>1137</v>
      </c>
      <c r="G323" s="227"/>
      <c r="H323" s="323"/>
      <c r="I323" s="338" t="s">
        <v>1116</v>
      </c>
      <c r="J323" s="325"/>
      <c r="K323" s="326" t="s">
        <v>1140</v>
      </c>
      <c r="L323" s="326"/>
      <c r="M323" s="325"/>
      <c r="N323" s="325"/>
      <c r="O323" s="313" t="s">
        <v>1137</v>
      </c>
      <c r="P323" s="227"/>
      <c r="Q323" s="227"/>
      <c r="R323" s="227"/>
      <c r="S323" s="227"/>
    </row>
    <row r="324" spans="1:19" ht="16.5" thickTop="1" thickBot="1" x14ac:dyDescent="0.25">
      <c r="A324" s="406">
        <v>42</v>
      </c>
      <c r="B324" s="404" t="s">
        <v>1635</v>
      </c>
      <c r="C324" s="404" t="s">
        <v>1297</v>
      </c>
      <c r="D324" s="327" t="s">
        <v>6</v>
      </c>
      <c r="G324" s="250"/>
      <c r="H324" s="363">
        <v>42</v>
      </c>
      <c r="I324" s="364"/>
      <c r="J324" s="365"/>
      <c r="K324" s="366" t="s">
        <v>1297</v>
      </c>
      <c r="L324" s="366"/>
      <c r="M324" s="365"/>
      <c r="N324" s="365"/>
      <c r="O324" s="367" t="s">
        <v>6</v>
      </c>
      <c r="P324" s="250"/>
      <c r="Q324" s="240">
        <f t="shared" ref="Q324:Q325" si="45">H324</f>
        <v>42</v>
      </c>
      <c r="R324" s="232" t="str">
        <f t="shared" ref="R324:R325" si="46">CONCATENATE("II-",TEXT(Q324,"0000"))</f>
        <v>II-0042</v>
      </c>
      <c r="S324" s="241" t="str">
        <f t="shared" ref="S324:S325" si="47">K324</f>
        <v>GUARDAGANADO</v>
      </c>
    </row>
    <row r="325" spans="1:19" ht="15.75" thickTop="1" x14ac:dyDescent="0.2">
      <c r="A325" s="406">
        <v>43</v>
      </c>
      <c r="B325" s="404" t="s">
        <v>1636</v>
      </c>
      <c r="C325" s="404" t="s">
        <v>1298</v>
      </c>
      <c r="D325" s="327"/>
      <c r="G325" s="227"/>
      <c r="H325" s="267">
        <v>43</v>
      </c>
      <c r="I325" s="269"/>
      <c r="J325" s="280"/>
      <c r="K325" s="337" t="s">
        <v>1298</v>
      </c>
      <c r="L325" s="280"/>
      <c r="M325" s="280"/>
      <c r="N325" s="280"/>
      <c r="O325" s="291"/>
      <c r="P325" s="227"/>
      <c r="Q325" s="240">
        <f t="shared" si="45"/>
        <v>43</v>
      </c>
      <c r="R325" s="232" t="str">
        <f t="shared" si="46"/>
        <v>II-0043</v>
      </c>
      <c r="S325" s="241" t="str">
        <f t="shared" si="47"/>
        <v>HORMIGON CEMENTO PORTLAND EXCLUIDA LA ARAMDURA</v>
      </c>
    </row>
    <row r="326" spans="1:19" x14ac:dyDescent="0.2">
      <c r="A326" s="406"/>
      <c r="B326" s="404"/>
      <c r="C326" s="404"/>
      <c r="D326" s="327"/>
      <c r="G326" s="227"/>
      <c r="H326" s="242"/>
      <c r="I326" s="243" t="s">
        <v>1096</v>
      </c>
      <c r="J326" s="248"/>
      <c r="K326" s="251" t="s">
        <v>1299</v>
      </c>
      <c r="L326" s="250"/>
      <c r="M326" s="250"/>
      <c r="N326" s="250"/>
      <c r="O326" s="282"/>
      <c r="P326" s="227"/>
      <c r="Q326" s="227"/>
      <c r="R326" s="227"/>
      <c r="S326" s="227"/>
    </row>
    <row r="327" spans="1:19" x14ac:dyDescent="0.2">
      <c r="A327" s="406"/>
      <c r="B327" s="404"/>
      <c r="C327" s="404"/>
      <c r="D327" s="327" t="s">
        <v>1137</v>
      </c>
      <c r="G327" s="227"/>
      <c r="H327" s="242"/>
      <c r="I327" s="248"/>
      <c r="J327" s="249">
        <v>1</v>
      </c>
      <c r="K327" s="250"/>
      <c r="L327" s="251" t="s">
        <v>1300</v>
      </c>
      <c r="M327" s="250"/>
      <c r="N327" s="250"/>
      <c r="O327" s="282" t="s">
        <v>1137</v>
      </c>
      <c r="P327" s="227"/>
      <c r="Q327" s="227"/>
      <c r="R327" s="227"/>
      <c r="S327" s="227"/>
    </row>
    <row r="328" spans="1:19" x14ac:dyDescent="0.2">
      <c r="A328" s="406"/>
      <c r="B328" s="404"/>
      <c r="C328" s="404"/>
      <c r="D328" s="327" t="s">
        <v>1137</v>
      </c>
      <c r="G328" s="227"/>
      <c r="H328" s="242"/>
      <c r="I328" s="248"/>
      <c r="J328" s="249">
        <v>2</v>
      </c>
      <c r="K328" s="250"/>
      <c r="L328" s="251" t="s">
        <v>1175</v>
      </c>
      <c r="M328" s="250"/>
      <c r="N328" s="250"/>
      <c r="O328" s="282" t="s">
        <v>1137</v>
      </c>
      <c r="P328" s="227"/>
      <c r="Q328" s="227"/>
      <c r="R328" s="227"/>
      <c r="S328" s="227"/>
    </row>
    <row r="329" spans="1:19" x14ac:dyDescent="0.2">
      <c r="A329" s="406"/>
      <c r="B329" s="404"/>
      <c r="C329" s="404"/>
      <c r="D329" s="327" t="s">
        <v>1137</v>
      </c>
      <c r="G329" s="227"/>
      <c r="H329" s="242"/>
      <c r="I329" s="248"/>
      <c r="J329" s="249">
        <v>3</v>
      </c>
      <c r="K329" s="250"/>
      <c r="L329" s="251" t="s">
        <v>1301</v>
      </c>
      <c r="M329" s="250"/>
      <c r="N329" s="250"/>
      <c r="O329" s="282" t="s">
        <v>1137</v>
      </c>
      <c r="P329" s="227"/>
      <c r="Q329" s="227"/>
      <c r="R329" s="227"/>
      <c r="S329" s="227"/>
    </row>
    <row r="330" spans="1:19" x14ac:dyDescent="0.2">
      <c r="A330" s="406"/>
      <c r="B330" s="404"/>
      <c r="C330" s="404"/>
      <c r="D330" s="327" t="s">
        <v>1137</v>
      </c>
      <c r="G330" s="227"/>
      <c r="H330" s="242"/>
      <c r="I330" s="248"/>
      <c r="J330" s="249">
        <v>4</v>
      </c>
      <c r="K330" s="250"/>
      <c r="L330" s="251" t="s">
        <v>1285</v>
      </c>
      <c r="M330" s="250"/>
      <c r="N330" s="250"/>
      <c r="O330" s="282" t="s">
        <v>1137</v>
      </c>
      <c r="P330" s="227"/>
      <c r="Q330" s="227"/>
      <c r="R330" s="227"/>
      <c r="S330" s="227"/>
    </row>
    <row r="331" spans="1:19" x14ac:dyDescent="0.2">
      <c r="A331" s="406"/>
      <c r="B331" s="404"/>
      <c r="C331" s="404"/>
      <c r="D331" s="327" t="s">
        <v>1137</v>
      </c>
      <c r="G331" s="227"/>
      <c r="H331" s="242"/>
      <c r="I331" s="259"/>
      <c r="J331" s="254">
        <v>5</v>
      </c>
      <c r="K331" s="255"/>
      <c r="L331" s="256" t="s">
        <v>1302</v>
      </c>
      <c r="M331" s="255"/>
      <c r="N331" s="255"/>
      <c r="O331" s="301" t="s">
        <v>1137</v>
      </c>
      <c r="P331" s="227"/>
      <c r="Q331" s="227"/>
      <c r="R331" s="227"/>
      <c r="S331" s="227"/>
    </row>
    <row r="332" spans="1:19" x14ac:dyDescent="0.2">
      <c r="A332" s="406"/>
      <c r="B332" s="404"/>
      <c r="C332" s="404"/>
      <c r="D332" s="327"/>
      <c r="G332" s="227"/>
      <c r="H332" s="242"/>
      <c r="I332" s="243" t="s">
        <v>1107</v>
      </c>
      <c r="J332" s="248"/>
      <c r="K332" s="251" t="s">
        <v>1303</v>
      </c>
      <c r="L332" s="250"/>
      <c r="M332" s="250"/>
      <c r="N332" s="250"/>
      <c r="O332" s="282"/>
      <c r="P332" s="227"/>
      <c r="Q332" s="227"/>
      <c r="R332" s="227"/>
      <c r="S332" s="227"/>
    </row>
    <row r="333" spans="1:19" x14ac:dyDescent="0.2">
      <c r="A333" s="406"/>
      <c r="B333" s="404"/>
      <c r="C333" s="404"/>
      <c r="D333" s="327" t="s">
        <v>1137</v>
      </c>
      <c r="G333" s="227"/>
      <c r="H333" s="242"/>
      <c r="I333" s="248"/>
      <c r="J333" s="249">
        <v>1</v>
      </c>
      <c r="K333" s="250"/>
      <c r="L333" s="251" t="s">
        <v>1175</v>
      </c>
      <c r="M333" s="250"/>
      <c r="N333" s="250"/>
      <c r="O333" s="282" t="s">
        <v>1137</v>
      </c>
      <c r="P333" s="227"/>
      <c r="Q333" s="227"/>
      <c r="R333" s="227"/>
      <c r="S333" s="227"/>
    </row>
    <row r="334" spans="1:19" x14ac:dyDescent="0.2">
      <c r="A334" s="406"/>
      <c r="B334" s="404"/>
      <c r="C334" s="404"/>
      <c r="D334" s="327" t="s">
        <v>1137</v>
      </c>
      <c r="G334" s="227"/>
      <c r="H334" s="242"/>
      <c r="I334" s="248"/>
      <c r="J334" s="249">
        <v>2</v>
      </c>
      <c r="K334" s="250"/>
      <c r="L334" s="251" t="s">
        <v>1304</v>
      </c>
      <c r="M334" s="250"/>
      <c r="N334" s="250"/>
      <c r="O334" s="282" t="s">
        <v>1137</v>
      </c>
      <c r="P334" s="227"/>
      <c r="Q334" s="227"/>
      <c r="R334" s="227"/>
      <c r="S334" s="227"/>
    </row>
    <row r="335" spans="1:19" x14ac:dyDescent="0.2">
      <c r="A335" s="406"/>
      <c r="B335" s="404"/>
      <c r="C335" s="404"/>
      <c r="D335" s="327" t="s">
        <v>1137</v>
      </c>
      <c r="G335" s="227"/>
      <c r="H335" s="242"/>
      <c r="I335" s="248"/>
      <c r="J335" s="249">
        <v>3</v>
      </c>
      <c r="K335" s="250"/>
      <c r="L335" s="251" t="s">
        <v>1305</v>
      </c>
      <c r="M335" s="250"/>
      <c r="N335" s="250"/>
      <c r="O335" s="282" t="s">
        <v>1137</v>
      </c>
      <c r="P335" s="227"/>
      <c r="Q335" s="227"/>
      <c r="R335" s="227"/>
      <c r="S335" s="227"/>
    </row>
    <row r="336" spans="1:19" x14ac:dyDescent="0.2">
      <c r="A336" s="406"/>
      <c r="B336" s="404"/>
      <c r="C336" s="404"/>
      <c r="D336" s="327" t="s">
        <v>1137</v>
      </c>
      <c r="G336" s="227"/>
      <c r="H336" s="242"/>
      <c r="I336" s="248"/>
      <c r="J336" s="249">
        <v>4</v>
      </c>
      <c r="K336" s="250"/>
      <c r="L336" s="251" t="s">
        <v>1306</v>
      </c>
      <c r="M336" s="250"/>
      <c r="N336" s="250"/>
      <c r="O336" s="282" t="s">
        <v>1137</v>
      </c>
      <c r="P336" s="227"/>
      <c r="Q336" s="227"/>
      <c r="R336" s="227"/>
      <c r="S336" s="227"/>
    </row>
    <row r="337" spans="1:19" x14ac:dyDescent="0.2">
      <c r="A337" s="406"/>
      <c r="B337" s="404"/>
      <c r="C337" s="404"/>
      <c r="D337" s="327" t="s">
        <v>1137</v>
      </c>
      <c r="G337" s="227"/>
      <c r="H337" s="242"/>
      <c r="I337" s="248"/>
      <c r="J337" s="249">
        <v>5</v>
      </c>
      <c r="K337" s="250"/>
      <c r="L337" s="251" t="s">
        <v>1307</v>
      </c>
      <c r="M337" s="250"/>
      <c r="N337" s="250"/>
      <c r="O337" s="282" t="s">
        <v>1137</v>
      </c>
      <c r="P337" s="227"/>
      <c r="Q337" s="227"/>
      <c r="R337" s="227"/>
      <c r="S337" s="227"/>
    </row>
    <row r="338" spans="1:19" x14ac:dyDescent="0.2">
      <c r="A338" s="406"/>
      <c r="B338" s="404"/>
      <c r="C338" s="404"/>
      <c r="D338" s="327" t="s">
        <v>1137</v>
      </c>
      <c r="G338" s="227"/>
      <c r="H338" s="242"/>
      <c r="I338" s="300"/>
      <c r="J338" s="248">
        <v>6</v>
      </c>
      <c r="K338" s="251"/>
      <c r="L338" s="250" t="s">
        <v>1302</v>
      </c>
      <c r="M338" s="250"/>
      <c r="N338" s="250"/>
      <c r="O338" s="282" t="s">
        <v>1137</v>
      </c>
      <c r="P338" s="227"/>
      <c r="Q338" s="227"/>
      <c r="R338" s="227"/>
      <c r="S338" s="227"/>
    </row>
    <row r="339" spans="1:19" x14ac:dyDescent="0.2">
      <c r="A339" s="406"/>
      <c r="B339" s="404"/>
      <c r="C339" s="404"/>
      <c r="D339" s="327"/>
      <c r="G339" s="227"/>
      <c r="H339" s="242"/>
      <c r="I339" s="254" t="s">
        <v>1109</v>
      </c>
      <c r="J339" s="248"/>
      <c r="K339" s="251" t="s">
        <v>1308</v>
      </c>
      <c r="L339" s="250"/>
      <c r="M339" s="250"/>
      <c r="N339" s="250"/>
      <c r="O339" s="282"/>
      <c r="P339" s="227"/>
      <c r="Q339" s="227"/>
      <c r="R339" s="227"/>
      <c r="S339" s="227"/>
    </row>
    <row r="340" spans="1:19" x14ac:dyDescent="0.2">
      <c r="A340" s="406"/>
      <c r="B340" s="404"/>
      <c r="C340" s="404"/>
      <c r="D340" s="327" t="s">
        <v>1137</v>
      </c>
      <c r="G340" s="227"/>
      <c r="H340" s="242"/>
      <c r="I340" s="248"/>
      <c r="J340" s="249">
        <v>1</v>
      </c>
      <c r="K340" s="250"/>
      <c r="L340" s="251" t="s">
        <v>1309</v>
      </c>
      <c r="M340" s="250"/>
      <c r="N340" s="250"/>
      <c r="O340" s="282" t="s">
        <v>1137</v>
      </c>
      <c r="P340" s="227"/>
      <c r="Q340" s="227"/>
      <c r="R340" s="227"/>
      <c r="S340" s="227"/>
    </row>
    <row r="341" spans="1:19" x14ac:dyDescent="0.2">
      <c r="A341" s="406"/>
      <c r="B341" s="404"/>
      <c r="C341" s="404"/>
      <c r="D341" s="327" t="s">
        <v>1137</v>
      </c>
      <c r="G341" s="227"/>
      <c r="H341" s="242"/>
      <c r="I341" s="248"/>
      <c r="J341" s="249">
        <v>2</v>
      </c>
      <c r="K341" s="250"/>
      <c r="L341" s="251" t="s">
        <v>1175</v>
      </c>
      <c r="M341" s="250"/>
      <c r="N341" s="250"/>
      <c r="O341" s="282" t="s">
        <v>1137</v>
      </c>
      <c r="P341" s="227"/>
      <c r="Q341" s="227"/>
      <c r="R341" s="227"/>
      <c r="S341" s="227"/>
    </row>
    <row r="342" spans="1:19" x14ac:dyDescent="0.2">
      <c r="A342" s="406"/>
      <c r="B342" s="404"/>
      <c r="C342" s="404"/>
      <c r="D342" s="327" t="s">
        <v>1137</v>
      </c>
      <c r="G342" s="227"/>
      <c r="H342" s="242"/>
      <c r="I342" s="248"/>
      <c r="J342" s="249">
        <v>3</v>
      </c>
      <c r="K342" s="250"/>
      <c r="L342" s="251" t="s">
        <v>1310</v>
      </c>
      <c r="M342" s="250"/>
      <c r="N342" s="250"/>
      <c r="O342" s="282" t="s">
        <v>1137</v>
      </c>
      <c r="P342" s="227"/>
      <c r="Q342" s="227"/>
      <c r="R342" s="227"/>
      <c r="S342" s="227"/>
    </row>
    <row r="343" spans="1:19" x14ac:dyDescent="0.2">
      <c r="A343" s="406"/>
      <c r="B343" s="404"/>
      <c r="C343" s="404"/>
      <c r="D343" s="327" t="s">
        <v>1137</v>
      </c>
      <c r="G343" s="227"/>
      <c r="H343" s="242"/>
      <c r="I343" s="248"/>
      <c r="J343" s="249">
        <v>4</v>
      </c>
      <c r="K343" s="250"/>
      <c r="L343" s="251" t="s">
        <v>1304</v>
      </c>
      <c r="M343" s="250"/>
      <c r="N343" s="250"/>
      <c r="O343" s="282" t="s">
        <v>1137</v>
      </c>
      <c r="P343" s="227"/>
      <c r="Q343" s="227"/>
      <c r="R343" s="227"/>
      <c r="S343" s="227"/>
    </row>
    <row r="344" spans="1:19" x14ac:dyDescent="0.2">
      <c r="A344" s="406"/>
      <c r="B344" s="404"/>
      <c r="C344" s="404"/>
      <c r="D344" s="327" t="s">
        <v>1137</v>
      </c>
      <c r="G344" s="227"/>
      <c r="H344" s="242"/>
      <c r="I344" s="248"/>
      <c r="J344" s="249">
        <v>5</v>
      </c>
      <c r="K344" s="250"/>
      <c r="L344" s="251" t="s">
        <v>1257</v>
      </c>
      <c r="M344" s="250"/>
      <c r="N344" s="250"/>
      <c r="O344" s="282" t="s">
        <v>1137</v>
      </c>
      <c r="P344" s="227"/>
      <c r="Q344" s="227"/>
      <c r="R344" s="227"/>
      <c r="S344" s="227"/>
    </row>
    <row r="345" spans="1:19" x14ac:dyDescent="0.2">
      <c r="A345" s="406"/>
      <c r="B345" s="404"/>
      <c r="C345" s="404"/>
      <c r="D345" s="327" t="s">
        <v>1137</v>
      </c>
      <c r="G345" s="227"/>
      <c r="H345" s="242"/>
      <c r="I345" s="248"/>
      <c r="J345" s="249">
        <v>6</v>
      </c>
      <c r="K345" s="250"/>
      <c r="L345" s="251" t="s">
        <v>1306</v>
      </c>
      <c r="M345" s="250"/>
      <c r="N345" s="250"/>
      <c r="O345" s="282" t="s">
        <v>1137</v>
      </c>
      <c r="P345" s="227"/>
      <c r="Q345" s="227"/>
      <c r="R345" s="227"/>
      <c r="S345" s="227"/>
    </row>
    <row r="346" spans="1:19" x14ac:dyDescent="0.2">
      <c r="A346" s="406"/>
      <c r="B346" s="404"/>
      <c r="C346" s="404"/>
      <c r="D346" s="327" t="s">
        <v>1137</v>
      </c>
      <c r="G346" s="227"/>
      <c r="H346" s="242"/>
      <c r="I346" s="248"/>
      <c r="J346" s="249">
        <v>7</v>
      </c>
      <c r="K346" s="250"/>
      <c r="L346" s="251" t="s">
        <v>1307</v>
      </c>
      <c r="M346" s="250"/>
      <c r="N346" s="250"/>
      <c r="O346" s="282" t="s">
        <v>1137</v>
      </c>
      <c r="P346" s="227"/>
      <c r="Q346" s="227"/>
      <c r="R346" s="227"/>
      <c r="S346" s="227"/>
    </row>
    <row r="347" spans="1:19" x14ac:dyDescent="0.2">
      <c r="A347" s="406"/>
      <c r="B347" s="404"/>
      <c r="C347" s="404"/>
      <c r="D347" s="327" t="s">
        <v>1137</v>
      </c>
      <c r="G347" s="227"/>
      <c r="H347" s="242"/>
      <c r="I347" s="300"/>
      <c r="J347" s="254">
        <v>8</v>
      </c>
      <c r="K347" s="255"/>
      <c r="L347" s="256" t="s">
        <v>1302</v>
      </c>
      <c r="M347" s="255"/>
      <c r="N347" s="255"/>
      <c r="O347" s="301" t="s">
        <v>1137</v>
      </c>
      <c r="P347" s="227"/>
      <c r="Q347" s="227"/>
      <c r="R347" s="227"/>
      <c r="S347" s="227"/>
    </row>
    <row r="348" spans="1:19" x14ac:dyDescent="0.2">
      <c r="A348" s="406"/>
      <c r="B348" s="404"/>
      <c r="C348" s="404"/>
      <c r="D348" s="327"/>
      <c r="G348" s="227"/>
      <c r="H348" s="242"/>
      <c r="I348" s="254" t="s">
        <v>1116</v>
      </c>
      <c r="J348" s="248"/>
      <c r="K348" s="251" t="s">
        <v>1311</v>
      </c>
      <c r="L348" s="250"/>
      <c r="M348" s="250"/>
      <c r="N348" s="250"/>
      <c r="O348" s="282"/>
      <c r="P348" s="227"/>
      <c r="Q348" s="227"/>
      <c r="R348" s="227"/>
      <c r="S348" s="227"/>
    </row>
    <row r="349" spans="1:19" x14ac:dyDescent="0.2">
      <c r="A349" s="406"/>
      <c r="B349" s="404"/>
      <c r="C349" s="404"/>
      <c r="D349" s="327" t="s">
        <v>1137</v>
      </c>
      <c r="G349" s="227"/>
      <c r="H349" s="242"/>
      <c r="I349" s="248"/>
      <c r="J349" s="249">
        <v>1</v>
      </c>
      <c r="K349" s="250"/>
      <c r="L349" s="251" t="s">
        <v>1309</v>
      </c>
      <c r="M349" s="250"/>
      <c r="N349" s="250"/>
      <c r="O349" s="282" t="s">
        <v>1137</v>
      </c>
      <c r="P349" s="227"/>
      <c r="Q349" s="227"/>
      <c r="R349" s="227"/>
      <c r="S349" s="227"/>
    </row>
    <row r="350" spans="1:19" x14ac:dyDescent="0.2">
      <c r="A350" s="406"/>
      <c r="B350" s="404"/>
      <c r="C350" s="404"/>
      <c r="D350" s="327" t="s">
        <v>1137</v>
      </c>
      <c r="G350" s="227"/>
      <c r="H350" s="242"/>
      <c r="I350" s="248"/>
      <c r="J350" s="249">
        <v>2</v>
      </c>
      <c r="K350" s="250"/>
      <c r="L350" s="251" t="s">
        <v>1175</v>
      </c>
      <c r="M350" s="250"/>
      <c r="N350" s="250"/>
      <c r="O350" s="282" t="s">
        <v>1137</v>
      </c>
      <c r="P350" s="227"/>
      <c r="Q350" s="227"/>
      <c r="R350" s="227"/>
      <c r="S350" s="227"/>
    </row>
    <row r="351" spans="1:19" x14ac:dyDescent="0.2">
      <c r="A351" s="406"/>
      <c r="B351" s="404"/>
      <c r="C351" s="404"/>
      <c r="D351" s="327" t="s">
        <v>1137</v>
      </c>
      <c r="G351" s="227"/>
      <c r="H351" s="242"/>
      <c r="I351" s="248"/>
      <c r="J351" s="249">
        <v>3</v>
      </c>
      <c r="K351" s="250"/>
      <c r="L351" s="251" t="s">
        <v>1312</v>
      </c>
      <c r="M351" s="250"/>
      <c r="N351" s="250"/>
      <c r="O351" s="282" t="s">
        <v>1137</v>
      </c>
      <c r="P351" s="227"/>
      <c r="Q351" s="227"/>
      <c r="R351" s="227"/>
      <c r="S351" s="227"/>
    </row>
    <row r="352" spans="1:19" x14ac:dyDescent="0.2">
      <c r="A352" s="406"/>
      <c r="B352" s="404"/>
      <c r="C352" s="404"/>
      <c r="D352" s="327" t="s">
        <v>1137</v>
      </c>
      <c r="G352" s="227"/>
      <c r="H352" s="242"/>
      <c r="I352" s="248"/>
      <c r="J352" s="249">
        <v>4</v>
      </c>
      <c r="K352" s="250"/>
      <c r="L352" s="251" t="s">
        <v>1310</v>
      </c>
      <c r="M352" s="250"/>
      <c r="N352" s="250"/>
      <c r="O352" s="282" t="s">
        <v>1137</v>
      </c>
      <c r="P352" s="227"/>
      <c r="Q352" s="227"/>
      <c r="R352" s="227"/>
      <c r="S352" s="227"/>
    </row>
    <row r="353" spans="1:19" x14ac:dyDescent="0.2">
      <c r="A353" s="406"/>
      <c r="B353" s="404"/>
      <c r="C353" s="404"/>
      <c r="D353" s="327" t="s">
        <v>1137</v>
      </c>
      <c r="G353" s="227"/>
      <c r="H353" s="242"/>
      <c r="I353" s="248"/>
      <c r="J353" s="249">
        <v>5</v>
      </c>
      <c r="K353" s="250"/>
      <c r="L353" s="251" t="s">
        <v>1257</v>
      </c>
      <c r="M353" s="250"/>
      <c r="N353" s="250"/>
      <c r="O353" s="282" t="s">
        <v>1137</v>
      </c>
      <c r="P353" s="227"/>
      <c r="Q353" s="227"/>
      <c r="R353" s="227"/>
      <c r="S353" s="227"/>
    </row>
    <row r="354" spans="1:19" x14ac:dyDescent="0.2">
      <c r="A354" s="406"/>
      <c r="B354" s="404"/>
      <c r="C354" s="404"/>
      <c r="D354" s="327" t="s">
        <v>1137</v>
      </c>
      <c r="G354" s="227"/>
      <c r="H354" s="242"/>
      <c r="I354" s="248"/>
      <c r="J354" s="249">
        <v>6</v>
      </c>
      <c r="K354" s="250"/>
      <c r="L354" s="251" t="s">
        <v>1313</v>
      </c>
      <c r="M354" s="250"/>
      <c r="N354" s="250"/>
      <c r="O354" s="282" t="s">
        <v>1137</v>
      </c>
      <c r="P354" s="227"/>
      <c r="Q354" s="227"/>
      <c r="R354" s="227"/>
      <c r="S354" s="227"/>
    </row>
    <row r="355" spans="1:19" x14ac:dyDescent="0.2">
      <c r="A355" s="406"/>
      <c r="B355" s="404"/>
      <c r="C355" s="404"/>
      <c r="D355" s="327" t="s">
        <v>1137</v>
      </c>
      <c r="G355" s="227"/>
      <c r="H355" s="242"/>
      <c r="I355" s="248"/>
      <c r="J355" s="249">
        <v>7</v>
      </c>
      <c r="K355" s="250"/>
      <c r="L355" s="251" t="s">
        <v>1314</v>
      </c>
      <c r="M355" s="250"/>
      <c r="N355" s="250"/>
      <c r="O355" s="282" t="s">
        <v>1137</v>
      </c>
      <c r="P355" s="227"/>
      <c r="Q355" s="227"/>
      <c r="R355" s="227"/>
      <c r="S355" s="227"/>
    </row>
    <row r="356" spans="1:19" x14ac:dyDescent="0.2">
      <c r="A356" s="406"/>
      <c r="B356" s="404"/>
      <c r="C356" s="404"/>
      <c r="D356" s="327" t="s">
        <v>1137</v>
      </c>
      <c r="G356" s="227"/>
      <c r="H356" s="242"/>
      <c r="I356" s="248"/>
      <c r="J356" s="249">
        <v>8</v>
      </c>
      <c r="K356" s="250"/>
      <c r="L356" s="251" t="s">
        <v>1315</v>
      </c>
      <c r="M356" s="250"/>
      <c r="N356" s="250"/>
      <c r="O356" s="282" t="s">
        <v>1137</v>
      </c>
      <c r="P356" s="227"/>
      <c r="Q356" s="227"/>
      <c r="R356" s="227"/>
      <c r="S356" s="227"/>
    </row>
    <row r="357" spans="1:19" x14ac:dyDescent="0.2">
      <c r="A357" s="406"/>
      <c r="B357" s="404"/>
      <c r="C357" s="404"/>
      <c r="D357" s="327" t="s">
        <v>1137</v>
      </c>
      <c r="G357" s="227"/>
      <c r="H357" s="242"/>
      <c r="I357" s="259"/>
      <c r="J357" s="254">
        <v>9</v>
      </c>
      <c r="K357" s="255"/>
      <c r="L357" s="256" t="s">
        <v>1302</v>
      </c>
      <c r="M357" s="255"/>
      <c r="N357" s="255"/>
      <c r="O357" s="301" t="s">
        <v>1137</v>
      </c>
      <c r="P357" s="227"/>
      <c r="Q357" s="227"/>
      <c r="R357" s="227"/>
      <c r="S357" s="227"/>
    </row>
    <row r="358" spans="1:19" x14ac:dyDescent="0.2">
      <c r="A358" s="406"/>
      <c r="B358" s="404"/>
      <c r="C358" s="404"/>
      <c r="D358" s="327"/>
      <c r="G358" s="227"/>
      <c r="H358" s="242"/>
      <c r="I358" s="254" t="s">
        <v>1131</v>
      </c>
      <c r="J358" s="248"/>
      <c r="K358" s="251" t="s">
        <v>1316</v>
      </c>
      <c r="L358" s="250"/>
      <c r="M358" s="250"/>
      <c r="N358" s="250"/>
      <c r="O358" s="282"/>
      <c r="P358" s="227"/>
      <c r="Q358" s="227"/>
      <c r="R358" s="227"/>
      <c r="S358" s="227"/>
    </row>
    <row r="359" spans="1:19" x14ac:dyDescent="0.2">
      <c r="A359" s="406"/>
      <c r="B359" s="404"/>
      <c r="C359" s="404"/>
      <c r="D359" s="327" t="s">
        <v>1137</v>
      </c>
      <c r="G359" s="227"/>
      <c r="H359" s="242"/>
      <c r="I359" s="248"/>
      <c r="J359" s="249">
        <v>1</v>
      </c>
      <c r="K359" s="250"/>
      <c r="L359" s="251" t="s">
        <v>1175</v>
      </c>
      <c r="M359" s="250"/>
      <c r="N359" s="250"/>
      <c r="O359" s="282" t="s">
        <v>1137</v>
      </c>
      <c r="P359" s="227"/>
      <c r="Q359" s="227"/>
      <c r="R359" s="227"/>
      <c r="S359" s="227"/>
    </row>
    <row r="360" spans="1:19" x14ac:dyDescent="0.2">
      <c r="A360" s="406"/>
      <c r="B360" s="404"/>
      <c r="C360" s="404"/>
      <c r="D360" s="327" t="s">
        <v>1137</v>
      </c>
      <c r="G360" s="227"/>
      <c r="H360" s="242"/>
      <c r="I360" s="248"/>
      <c r="J360" s="249">
        <v>2</v>
      </c>
      <c r="K360" s="250"/>
      <c r="L360" s="251" t="s">
        <v>1317</v>
      </c>
      <c r="M360" s="250"/>
      <c r="N360" s="250"/>
      <c r="O360" s="282" t="s">
        <v>1137</v>
      </c>
      <c r="P360" s="227"/>
      <c r="Q360" s="227"/>
      <c r="R360" s="227"/>
      <c r="S360" s="227"/>
    </row>
    <row r="361" spans="1:19" x14ac:dyDescent="0.2">
      <c r="A361" s="406"/>
      <c r="B361" s="404"/>
      <c r="C361" s="404"/>
      <c r="D361" s="327" t="s">
        <v>1137</v>
      </c>
      <c r="G361" s="227"/>
      <c r="H361" s="242"/>
      <c r="I361" s="248"/>
      <c r="J361" s="249">
        <v>3</v>
      </c>
      <c r="K361" s="250"/>
      <c r="L361" s="251" t="s">
        <v>1318</v>
      </c>
      <c r="M361" s="250"/>
      <c r="N361" s="250"/>
      <c r="O361" s="282" t="s">
        <v>1137</v>
      </c>
      <c r="P361" s="227"/>
      <c r="Q361" s="227"/>
      <c r="R361" s="227"/>
      <c r="S361" s="227"/>
    </row>
    <row r="362" spans="1:19" x14ac:dyDescent="0.2">
      <c r="A362" s="406"/>
      <c r="B362" s="404"/>
      <c r="C362" s="404"/>
      <c r="D362" s="327" t="s">
        <v>1137</v>
      </c>
      <c r="G362" s="227"/>
      <c r="H362" s="242"/>
      <c r="I362" s="248"/>
      <c r="J362" s="249">
        <v>4</v>
      </c>
      <c r="K362" s="250"/>
      <c r="L362" s="251" t="s">
        <v>1319</v>
      </c>
      <c r="M362" s="250"/>
      <c r="N362" s="250"/>
      <c r="O362" s="282" t="s">
        <v>1137</v>
      </c>
      <c r="P362" s="227"/>
      <c r="Q362" s="227"/>
      <c r="R362" s="227"/>
      <c r="S362" s="227"/>
    </row>
    <row r="363" spans="1:19" x14ac:dyDescent="0.2">
      <c r="A363" s="406"/>
      <c r="B363" s="404"/>
      <c r="C363" s="404"/>
      <c r="D363" s="327" t="s">
        <v>1137</v>
      </c>
      <c r="G363" s="227"/>
      <c r="H363" s="242"/>
      <c r="I363" s="248"/>
      <c r="J363" s="249">
        <v>5</v>
      </c>
      <c r="K363" s="250"/>
      <c r="L363" s="251" t="s">
        <v>1210</v>
      </c>
      <c r="M363" s="250"/>
      <c r="N363" s="250"/>
      <c r="O363" s="282" t="s">
        <v>1137</v>
      </c>
      <c r="P363" s="227"/>
      <c r="Q363" s="227"/>
      <c r="R363" s="227"/>
      <c r="S363" s="227"/>
    </row>
    <row r="364" spans="1:19" x14ac:dyDescent="0.2">
      <c r="A364" s="406"/>
      <c r="B364" s="404"/>
      <c r="C364" s="404"/>
      <c r="D364" s="327" t="s">
        <v>1137</v>
      </c>
      <c r="G364" s="227"/>
      <c r="H364" s="242"/>
      <c r="I364" s="248"/>
      <c r="J364" s="249">
        <v>6</v>
      </c>
      <c r="K364" s="250"/>
      <c r="L364" s="251" t="s">
        <v>1320</v>
      </c>
      <c r="M364" s="250"/>
      <c r="N364" s="250"/>
      <c r="O364" s="282" t="s">
        <v>1137</v>
      </c>
      <c r="P364" s="227"/>
      <c r="Q364" s="227"/>
      <c r="R364" s="227"/>
      <c r="S364" s="227"/>
    </row>
    <row r="365" spans="1:19" x14ac:dyDescent="0.2">
      <c r="A365" s="406"/>
      <c r="B365" s="404"/>
      <c r="C365" s="404"/>
      <c r="D365" s="327" t="s">
        <v>1137</v>
      </c>
      <c r="G365" s="227"/>
      <c r="H365" s="242"/>
      <c r="I365" s="248"/>
      <c r="J365" s="249">
        <v>7</v>
      </c>
      <c r="K365" s="250"/>
      <c r="L365" s="251" t="s">
        <v>1321</v>
      </c>
      <c r="M365" s="250"/>
      <c r="N365" s="250"/>
      <c r="O365" s="282" t="s">
        <v>1137</v>
      </c>
      <c r="P365" s="227"/>
      <c r="Q365" s="227"/>
      <c r="R365" s="227"/>
      <c r="S365" s="227"/>
    </row>
    <row r="366" spans="1:19" x14ac:dyDescent="0.2">
      <c r="A366" s="406"/>
      <c r="B366" s="404"/>
      <c r="C366" s="404"/>
      <c r="D366" s="327" t="s">
        <v>1137</v>
      </c>
      <c r="G366" s="227"/>
      <c r="H366" s="242"/>
      <c r="I366" s="259"/>
      <c r="J366" s="254">
        <v>8</v>
      </c>
      <c r="K366" s="255"/>
      <c r="L366" s="256" t="s">
        <v>1313</v>
      </c>
      <c r="M366" s="255"/>
      <c r="N366" s="255"/>
      <c r="O366" s="301" t="s">
        <v>1137</v>
      </c>
      <c r="P366" s="227"/>
      <c r="Q366" s="227"/>
      <c r="R366" s="227"/>
      <c r="S366" s="227"/>
    </row>
    <row r="367" spans="1:19" x14ac:dyDescent="0.2">
      <c r="A367" s="406"/>
      <c r="B367" s="404"/>
      <c r="C367" s="404"/>
      <c r="D367" s="327"/>
      <c r="G367" s="302"/>
      <c r="H367" s="242"/>
      <c r="I367" s="254" t="s">
        <v>1133</v>
      </c>
      <c r="J367" s="248"/>
      <c r="K367" s="251" t="s">
        <v>1316</v>
      </c>
      <c r="L367" s="250"/>
      <c r="M367" s="250"/>
      <c r="N367" s="250"/>
      <c r="O367" s="282"/>
      <c r="P367" s="302"/>
      <c r="Q367" s="302"/>
      <c r="R367" s="302"/>
      <c r="S367" s="302"/>
    </row>
    <row r="368" spans="1:19" x14ac:dyDescent="0.2">
      <c r="A368" s="406"/>
      <c r="B368" s="404"/>
      <c r="C368" s="404"/>
      <c r="D368" s="327" t="s">
        <v>1137</v>
      </c>
      <c r="G368" s="227"/>
      <c r="H368" s="242"/>
      <c r="I368" s="248"/>
      <c r="J368" s="249">
        <v>9</v>
      </c>
      <c r="K368" s="250"/>
      <c r="L368" s="251" t="s">
        <v>1305</v>
      </c>
      <c r="M368" s="250"/>
      <c r="N368" s="250"/>
      <c r="O368" s="282" t="s">
        <v>1137</v>
      </c>
      <c r="P368" s="227"/>
      <c r="Q368" s="227"/>
      <c r="R368" s="227"/>
      <c r="S368" s="227"/>
    </row>
    <row r="369" spans="1:19" x14ac:dyDescent="0.2">
      <c r="A369" s="406"/>
      <c r="B369" s="404"/>
      <c r="C369" s="404"/>
      <c r="D369" s="327" t="s">
        <v>1137</v>
      </c>
      <c r="G369" s="227"/>
      <c r="H369" s="242"/>
      <c r="I369" s="248"/>
      <c r="J369" s="249">
        <v>10</v>
      </c>
      <c r="K369" s="250"/>
      <c r="L369" s="251" t="s">
        <v>1322</v>
      </c>
      <c r="M369" s="250"/>
      <c r="N369" s="250"/>
      <c r="O369" s="282" t="s">
        <v>1137</v>
      </c>
      <c r="P369" s="227"/>
      <c r="Q369" s="227"/>
      <c r="R369" s="227"/>
      <c r="S369" s="227"/>
    </row>
    <row r="370" spans="1:19" x14ac:dyDescent="0.2">
      <c r="A370" s="406"/>
      <c r="B370" s="404"/>
      <c r="C370" s="404"/>
      <c r="D370" s="327" t="s">
        <v>1137</v>
      </c>
      <c r="G370" s="227"/>
      <c r="H370" s="242"/>
      <c r="I370" s="248"/>
      <c r="J370" s="249">
        <v>11</v>
      </c>
      <c r="K370" s="250"/>
      <c r="L370" s="251" t="s">
        <v>1314</v>
      </c>
      <c r="M370" s="250"/>
      <c r="N370" s="250"/>
      <c r="O370" s="282" t="s">
        <v>1137</v>
      </c>
      <c r="P370" s="227"/>
      <c r="Q370" s="227"/>
      <c r="R370" s="227"/>
      <c r="S370" s="227"/>
    </row>
    <row r="371" spans="1:19" x14ac:dyDescent="0.2">
      <c r="A371" s="406"/>
      <c r="B371" s="404"/>
      <c r="C371" s="404"/>
      <c r="D371" s="327" t="s">
        <v>1137</v>
      </c>
      <c r="G371" s="227"/>
      <c r="H371" s="242"/>
      <c r="I371" s="248"/>
      <c r="J371" s="249">
        <v>12</v>
      </c>
      <c r="K371" s="250"/>
      <c r="L371" s="251" t="s">
        <v>1323</v>
      </c>
      <c r="M371" s="250"/>
      <c r="N371" s="250"/>
      <c r="O371" s="282" t="s">
        <v>1137</v>
      </c>
      <c r="P371" s="227"/>
      <c r="Q371" s="227"/>
      <c r="R371" s="227"/>
      <c r="S371" s="227"/>
    </row>
    <row r="372" spans="1:19" x14ac:dyDescent="0.2">
      <c r="A372" s="406"/>
      <c r="B372" s="404"/>
      <c r="C372" s="404"/>
      <c r="D372" s="327" t="s">
        <v>1137</v>
      </c>
      <c r="G372" s="227"/>
      <c r="H372" s="242"/>
      <c r="I372" s="248"/>
      <c r="J372" s="249">
        <v>13</v>
      </c>
      <c r="K372" s="250"/>
      <c r="L372" s="251" t="s">
        <v>1315</v>
      </c>
      <c r="M372" s="250"/>
      <c r="N372" s="250"/>
      <c r="O372" s="282" t="s">
        <v>1137</v>
      </c>
      <c r="P372" s="227"/>
      <c r="Q372" s="227"/>
      <c r="R372" s="227"/>
      <c r="S372" s="227"/>
    </row>
    <row r="373" spans="1:19" x14ac:dyDescent="0.2">
      <c r="A373" s="406"/>
      <c r="B373" s="404"/>
      <c r="C373" s="404"/>
      <c r="D373" s="327" t="s">
        <v>1137</v>
      </c>
      <c r="G373" s="227"/>
      <c r="H373" s="242"/>
      <c r="I373" s="259"/>
      <c r="J373" s="254">
        <v>14</v>
      </c>
      <c r="K373" s="255"/>
      <c r="L373" s="256" t="s">
        <v>1324</v>
      </c>
      <c r="M373" s="255"/>
      <c r="N373" s="255"/>
      <c r="O373" s="301" t="s">
        <v>1137</v>
      </c>
      <c r="P373" s="227"/>
      <c r="Q373" s="227"/>
      <c r="R373" s="227"/>
      <c r="S373" s="227"/>
    </row>
    <row r="374" spans="1:19" x14ac:dyDescent="0.2">
      <c r="A374" s="406"/>
      <c r="B374" s="404"/>
      <c r="C374" s="404"/>
      <c r="D374" s="327"/>
      <c r="G374" s="227"/>
      <c r="H374" s="242"/>
      <c r="I374" s="254" t="s">
        <v>1135</v>
      </c>
      <c r="J374" s="248"/>
      <c r="K374" s="251" t="s">
        <v>1325</v>
      </c>
      <c r="L374" s="250"/>
      <c r="M374" s="250"/>
      <c r="N374" s="250"/>
      <c r="O374" s="282"/>
      <c r="P374" s="227"/>
      <c r="Q374" s="227"/>
      <c r="R374" s="227"/>
      <c r="S374" s="227"/>
    </row>
    <row r="375" spans="1:19" x14ac:dyDescent="0.2">
      <c r="A375" s="406"/>
      <c r="B375" s="404"/>
      <c r="C375" s="404"/>
      <c r="D375" s="327" t="s">
        <v>1137</v>
      </c>
      <c r="G375" s="227"/>
      <c r="H375" s="242"/>
      <c r="I375" s="248"/>
      <c r="J375" s="249">
        <v>1</v>
      </c>
      <c r="K375" s="250"/>
      <c r="L375" s="251" t="s">
        <v>1175</v>
      </c>
      <c r="M375" s="250"/>
      <c r="N375" s="250"/>
      <c r="O375" s="282" t="s">
        <v>1137</v>
      </c>
      <c r="P375" s="227"/>
      <c r="Q375" s="227"/>
      <c r="R375" s="227"/>
      <c r="S375" s="227"/>
    </row>
    <row r="376" spans="1:19" x14ac:dyDescent="0.2">
      <c r="A376" s="406"/>
      <c r="B376" s="404"/>
      <c r="C376" s="404"/>
      <c r="D376" s="327" t="s">
        <v>1137</v>
      </c>
      <c r="G376" s="227"/>
      <c r="H376" s="242"/>
      <c r="I376" s="248"/>
      <c r="J376" s="249">
        <v>2</v>
      </c>
      <c r="K376" s="250"/>
      <c r="L376" s="251" t="s">
        <v>1317</v>
      </c>
      <c r="M376" s="250"/>
      <c r="N376" s="250"/>
      <c r="O376" s="282" t="s">
        <v>1137</v>
      </c>
      <c r="P376" s="227"/>
      <c r="Q376" s="227"/>
      <c r="R376" s="227"/>
      <c r="S376" s="227"/>
    </row>
    <row r="377" spans="1:19" x14ac:dyDescent="0.2">
      <c r="A377" s="406"/>
      <c r="B377" s="404"/>
      <c r="C377" s="404"/>
      <c r="D377" s="327" t="s">
        <v>1137</v>
      </c>
      <c r="G377" s="227"/>
      <c r="H377" s="242"/>
      <c r="I377" s="248"/>
      <c r="J377" s="249">
        <v>3</v>
      </c>
      <c r="K377" s="250"/>
      <c r="L377" s="251" t="s">
        <v>1318</v>
      </c>
      <c r="M377" s="250"/>
      <c r="N377" s="250"/>
      <c r="O377" s="282" t="s">
        <v>1137</v>
      </c>
      <c r="P377" s="227"/>
      <c r="Q377" s="227"/>
      <c r="R377" s="227"/>
      <c r="S377" s="227"/>
    </row>
    <row r="378" spans="1:19" x14ac:dyDescent="0.2">
      <c r="A378" s="406"/>
      <c r="B378" s="404"/>
      <c r="C378" s="404"/>
      <c r="D378" s="327" t="s">
        <v>1137</v>
      </c>
      <c r="G378" s="227"/>
      <c r="H378" s="242"/>
      <c r="I378" s="248"/>
      <c r="J378" s="249">
        <v>4</v>
      </c>
      <c r="K378" s="250"/>
      <c r="L378" s="251" t="s">
        <v>1319</v>
      </c>
      <c r="M378" s="250"/>
      <c r="N378" s="250"/>
      <c r="O378" s="282" t="s">
        <v>1137</v>
      </c>
      <c r="P378" s="227"/>
      <c r="Q378" s="227"/>
      <c r="R378" s="227"/>
      <c r="S378" s="227"/>
    </row>
    <row r="379" spans="1:19" x14ac:dyDescent="0.2">
      <c r="A379" s="406"/>
      <c r="B379" s="404"/>
      <c r="C379" s="404"/>
      <c r="D379" s="327" t="s">
        <v>1137</v>
      </c>
      <c r="G379" s="227"/>
      <c r="H379" s="242"/>
      <c r="I379" s="248"/>
      <c r="J379" s="249">
        <v>5</v>
      </c>
      <c r="K379" s="250"/>
      <c r="L379" s="251" t="s">
        <v>1210</v>
      </c>
      <c r="M379" s="250"/>
      <c r="N379" s="250"/>
      <c r="O379" s="282" t="s">
        <v>1137</v>
      </c>
      <c r="P379" s="227"/>
      <c r="Q379" s="227"/>
      <c r="R379" s="227"/>
      <c r="S379" s="227"/>
    </row>
    <row r="380" spans="1:19" x14ac:dyDescent="0.2">
      <c r="A380" s="406"/>
      <c r="B380" s="404"/>
      <c r="C380" s="404"/>
      <c r="D380" s="327" t="s">
        <v>1137</v>
      </c>
      <c r="G380" s="227"/>
      <c r="H380" s="242"/>
      <c r="I380" s="248"/>
      <c r="J380" s="249">
        <v>6</v>
      </c>
      <c r="K380" s="250"/>
      <c r="L380" s="251" t="s">
        <v>1320</v>
      </c>
      <c r="M380" s="250"/>
      <c r="N380" s="250"/>
      <c r="O380" s="282" t="s">
        <v>1137</v>
      </c>
      <c r="P380" s="227"/>
      <c r="Q380" s="227"/>
      <c r="R380" s="227"/>
      <c r="S380" s="227"/>
    </row>
    <row r="381" spans="1:19" x14ac:dyDescent="0.2">
      <c r="A381" s="406"/>
      <c r="B381" s="404"/>
      <c r="C381" s="404"/>
      <c r="D381" s="327" t="s">
        <v>1137</v>
      </c>
      <c r="G381" s="227"/>
      <c r="H381" s="242"/>
      <c r="I381" s="248"/>
      <c r="J381" s="249">
        <v>7</v>
      </c>
      <c r="K381" s="250"/>
      <c r="L381" s="251" t="s">
        <v>1326</v>
      </c>
      <c r="M381" s="250"/>
      <c r="N381" s="250"/>
      <c r="O381" s="282" t="s">
        <v>1137</v>
      </c>
      <c r="P381" s="227"/>
      <c r="Q381" s="227"/>
      <c r="R381" s="227"/>
      <c r="S381" s="227"/>
    </row>
    <row r="382" spans="1:19" x14ac:dyDescent="0.2">
      <c r="A382" s="406"/>
      <c r="B382" s="404"/>
      <c r="C382" s="404"/>
      <c r="D382" s="327" t="s">
        <v>1137</v>
      </c>
      <c r="G382" s="227"/>
      <c r="H382" s="242"/>
      <c r="I382" s="248"/>
      <c r="J382" s="249">
        <v>8</v>
      </c>
      <c r="K382" s="250"/>
      <c r="L382" s="251" t="s">
        <v>1313</v>
      </c>
      <c r="M382" s="250"/>
      <c r="N382" s="250"/>
      <c r="O382" s="282" t="s">
        <v>1137</v>
      </c>
      <c r="P382" s="227"/>
      <c r="Q382" s="227"/>
      <c r="R382" s="227"/>
      <c r="S382" s="227"/>
    </row>
    <row r="383" spans="1:19" ht="15.75" thickBot="1" x14ac:dyDescent="0.25">
      <c r="A383" s="406"/>
      <c r="B383" s="404"/>
      <c r="C383" s="404"/>
      <c r="D383" s="327" t="s">
        <v>1137</v>
      </c>
      <c r="G383" s="227"/>
      <c r="H383" s="293"/>
      <c r="I383" s="294"/>
      <c r="J383" s="295">
        <v>9</v>
      </c>
      <c r="K383" s="296"/>
      <c r="L383" s="297" t="s">
        <v>1305</v>
      </c>
      <c r="M383" s="296"/>
      <c r="N383" s="296"/>
      <c r="O383" s="351" t="s">
        <v>1137</v>
      </c>
      <c r="P383" s="227"/>
      <c r="Q383" s="227"/>
      <c r="R383" s="227"/>
      <c r="S383" s="227"/>
    </row>
    <row r="384" spans="1:19" x14ac:dyDescent="0.2">
      <c r="A384" s="406"/>
      <c r="B384" s="404"/>
      <c r="C384" s="404"/>
      <c r="D384" s="327"/>
      <c r="G384" s="250"/>
      <c r="H384" s="299"/>
      <c r="I384" s="248"/>
      <c r="J384" s="248"/>
      <c r="K384" s="250"/>
      <c r="L384" s="251"/>
      <c r="M384" s="250"/>
      <c r="N384" s="250"/>
      <c r="O384" s="233"/>
      <c r="P384" s="250"/>
      <c r="Q384" s="250"/>
      <c r="R384" s="250"/>
      <c r="S384" s="250"/>
    </row>
    <row r="385" spans="1:19" x14ac:dyDescent="0.2">
      <c r="A385" s="406"/>
      <c r="B385" s="404"/>
      <c r="C385" s="404"/>
      <c r="D385" s="327"/>
      <c r="G385" s="250"/>
      <c r="H385" s="299"/>
      <c r="I385" s="248"/>
      <c r="J385" s="248"/>
      <c r="K385" s="250"/>
      <c r="L385" s="251"/>
      <c r="M385" s="250"/>
      <c r="N385" s="250"/>
      <c r="O385" s="233"/>
      <c r="P385" s="250"/>
      <c r="Q385" s="250"/>
      <c r="R385" s="250"/>
      <c r="S385" s="250"/>
    </row>
    <row r="386" spans="1:19" x14ac:dyDescent="0.2">
      <c r="A386" s="406">
        <v>43</v>
      </c>
      <c r="B386" s="404" t="s">
        <v>1636</v>
      </c>
      <c r="C386" s="404" t="s">
        <v>1298</v>
      </c>
      <c r="D386" s="327"/>
      <c r="G386" s="227"/>
      <c r="H386" s="267">
        <v>43</v>
      </c>
      <c r="I386" s="269"/>
      <c r="J386" s="280"/>
      <c r="K386" s="337" t="s">
        <v>1298</v>
      </c>
      <c r="L386" s="280"/>
      <c r="M386" s="280"/>
      <c r="N386" s="280"/>
      <c r="O386" s="291"/>
      <c r="P386" s="227"/>
      <c r="Q386" s="240">
        <f>H386</f>
        <v>43</v>
      </c>
      <c r="R386" s="232" t="str">
        <f>CONCATENATE("II-",TEXT(Q386,"0000"))</f>
        <v>II-0043</v>
      </c>
      <c r="S386" s="241" t="str">
        <f>K386</f>
        <v>HORMIGON CEMENTO PORTLAND EXCLUIDA LA ARAMDURA</v>
      </c>
    </row>
    <row r="387" spans="1:19" x14ac:dyDescent="0.2">
      <c r="A387" s="406"/>
      <c r="B387" s="404"/>
      <c r="C387" s="404"/>
      <c r="D387" s="327"/>
      <c r="G387" s="302"/>
      <c r="H387" s="323"/>
      <c r="I387" s="254" t="s">
        <v>1135</v>
      </c>
      <c r="J387" s="248"/>
      <c r="K387" s="251" t="s">
        <v>1325</v>
      </c>
      <c r="L387" s="325"/>
      <c r="M387" s="325"/>
      <c r="N387" s="325"/>
      <c r="O387" s="313"/>
      <c r="P387" s="302"/>
      <c r="Q387" s="302"/>
      <c r="R387" s="302"/>
      <c r="S387" s="302"/>
    </row>
    <row r="388" spans="1:19" x14ac:dyDescent="0.2">
      <c r="A388" s="406"/>
      <c r="B388" s="404"/>
      <c r="C388" s="404"/>
      <c r="D388" s="327" t="s">
        <v>1137</v>
      </c>
      <c r="G388" s="227"/>
      <c r="H388" s="242"/>
      <c r="I388" s="248"/>
      <c r="J388" s="249">
        <v>10</v>
      </c>
      <c r="K388" s="250"/>
      <c r="L388" s="251" t="s">
        <v>1322</v>
      </c>
      <c r="M388" s="250"/>
      <c r="N388" s="250"/>
      <c r="O388" s="282" t="s">
        <v>1137</v>
      </c>
      <c r="P388" s="227"/>
      <c r="Q388" s="227"/>
      <c r="R388" s="227"/>
      <c r="S388" s="227"/>
    </row>
    <row r="389" spans="1:19" x14ac:dyDescent="0.2">
      <c r="A389" s="406"/>
      <c r="B389" s="404"/>
      <c r="C389" s="404"/>
      <c r="D389" s="327" t="s">
        <v>1137</v>
      </c>
      <c r="G389" s="227"/>
      <c r="H389" s="242"/>
      <c r="I389" s="248"/>
      <c r="J389" s="249">
        <v>11</v>
      </c>
      <c r="K389" s="250"/>
      <c r="L389" s="251" t="s">
        <v>1314</v>
      </c>
      <c r="M389" s="250"/>
      <c r="N389" s="250"/>
      <c r="O389" s="282" t="s">
        <v>1137</v>
      </c>
      <c r="P389" s="227"/>
      <c r="Q389" s="227"/>
      <c r="R389" s="227"/>
      <c r="S389" s="227"/>
    </row>
    <row r="390" spans="1:19" x14ac:dyDescent="0.2">
      <c r="A390" s="406"/>
      <c r="B390" s="404"/>
      <c r="C390" s="404"/>
      <c r="D390" s="327" t="s">
        <v>1137</v>
      </c>
      <c r="G390" s="227"/>
      <c r="H390" s="242"/>
      <c r="I390" s="248"/>
      <c r="J390" s="249">
        <v>12</v>
      </c>
      <c r="K390" s="250"/>
      <c r="L390" s="251" t="s">
        <v>1323</v>
      </c>
      <c r="M390" s="250"/>
      <c r="N390" s="250"/>
      <c r="O390" s="282" t="s">
        <v>1137</v>
      </c>
      <c r="P390" s="227"/>
      <c r="Q390" s="227"/>
      <c r="R390" s="227"/>
      <c r="S390" s="227"/>
    </row>
    <row r="391" spans="1:19" x14ac:dyDescent="0.2">
      <c r="A391" s="406"/>
      <c r="B391" s="404"/>
      <c r="C391" s="404"/>
      <c r="D391" s="327" t="s">
        <v>1137</v>
      </c>
      <c r="G391" s="227"/>
      <c r="H391" s="242"/>
      <c r="I391" s="248"/>
      <c r="J391" s="249">
        <v>13</v>
      </c>
      <c r="K391" s="250"/>
      <c r="L391" s="251" t="s">
        <v>1315</v>
      </c>
      <c r="M391" s="250"/>
      <c r="N391" s="250"/>
      <c r="O391" s="282" t="s">
        <v>1137</v>
      </c>
      <c r="P391" s="227"/>
      <c r="Q391" s="227"/>
      <c r="R391" s="227"/>
      <c r="S391" s="227"/>
    </row>
    <row r="392" spans="1:19" x14ac:dyDescent="0.2">
      <c r="A392" s="406"/>
      <c r="B392" s="404"/>
      <c r="C392" s="404"/>
      <c r="D392" s="327" t="s">
        <v>1137</v>
      </c>
      <c r="G392" s="227"/>
      <c r="H392" s="242"/>
      <c r="I392" s="259"/>
      <c r="J392" s="254">
        <v>14</v>
      </c>
      <c r="K392" s="255"/>
      <c r="L392" s="256" t="s">
        <v>1324</v>
      </c>
      <c r="M392" s="255"/>
      <c r="N392" s="255"/>
      <c r="O392" s="301" t="s">
        <v>1137</v>
      </c>
      <c r="P392" s="227"/>
      <c r="Q392" s="227"/>
      <c r="R392" s="227"/>
      <c r="S392" s="227"/>
    </row>
    <row r="393" spans="1:19" x14ac:dyDescent="0.2">
      <c r="A393" s="406"/>
      <c r="B393" s="404"/>
      <c r="C393" s="404"/>
      <c r="D393" s="327"/>
      <c r="G393" s="227"/>
      <c r="H393" s="242"/>
      <c r="I393" s="254" t="s">
        <v>1138</v>
      </c>
      <c r="J393" s="248"/>
      <c r="K393" s="251" t="s">
        <v>1327</v>
      </c>
      <c r="L393" s="250"/>
      <c r="M393" s="250"/>
      <c r="N393" s="250"/>
      <c r="O393" s="282"/>
      <c r="P393" s="227"/>
      <c r="Q393" s="227"/>
      <c r="R393" s="227"/>
      <c r="S393" s="227"/>
    </row>
    <row r="394" spans="1:19" x14ac:dyDescent="0.2">
      <c r="A394" s="406"/>
      <c r="B394" s="404"/>
      <c r="C394" s="404"/>
      <c r="D394" s="327" t="s">
        <v>1137</v>
      </c>
      <c r="G394" s="227"/>
      <c r="H394" s="242"/>
      <c r="I394" s="248"/>
      <c r="J394" s="249">
        <v>1</v>
      </c>
      <c r="K394" s="250"/>
      <c r="L394" s="251" t="s">
        <v>1318</v>
      </c>
      <c r="M394" s="250"/>
      <c r="N394" s="250"/>
      <c r="O394" s="282" t="s">
        <v>1137</v>
      </c>
      <c r="P394" s="227"/>
      <c r="Q394" s="227"/>
      <c r="R394" s="227"/>
      <c r="S394" s="227"/>
    </row>
    <row r="395" spans="1:19" x14ac:dyDescent="0.2">
      <c r="A395" s="406"/>
      <c r="B395" s="404"/>
      <c r="C395" s="404"/>
      <c r="D395" s="327" t="s">
        <v>1137</v>
      </c>
      <c r="G395" s="227"/>
      <c r="H395" s="242"/>
      <c r="I395" s="248"/>
      <c r="J395" s="249">
        <v>2</v>
      </c>
      <c r="K395" s="250"/>
      <c r="L395" s="251" t="s">
        <v>1319</v>
      </c>
      <c r="M395" s="250"/>
      <c r="N395" s="250"/>
      <c r="O395" s="282" t="s">
        <v>1137</v>
      </c>
      <c r="P395" s="227"/>
      <c r="Q395" s="227"/>
      <c r="R395" s="227"/>
      <c r="S395" s="227"/>
    </row>
    <row r="396" spans="1:19" x14ac:dyDescent="0.2">
      <c r="A396" s="406"/>
      <c r="B396" s="404"/>
      <c r="C396" s="404"/>
      <c r="D396" s="327" t="s">
        <v>1137</v>
      </c>
      <c r="G396" s="227"/>
      <c r="H396" s="242"/>
      <c r="I396" s="248"/>
      <c r="J396" s="249">
        <v>3</v>
      </c>
      <c r="K396" s="250"/>
      <c r="L396" s="251" t="s">
        <v>1210</v>
      </c>
      <c r="M396" s="250"/>
      <c r="N396" s="250"/>
      <c r="O396" s="282" t="s">
        <v>1137</v>
      </c>
      <c r="P396" s="227"/>
      <c r="Q396" s="227"/>
      <c r="R396" s="227"/>
      <c r="S396" s="227"/>
    </row>
    <row r="397" spans="1:19" x14ac:dyDescent="0.2">
      <c r="A397" s="406"/>
      <c r="B397" s="404"/>
      <c r="C397" s="404"/>
      <c r="D397" s="327" t="s">
        <v>1137</v>
      </c>
      <c r="G397" s="227"/>
      <c r="H397" s="242"/>
      <c r="I397" s="248"/>
      <c r="J397" s="249">
        <v>4</v>
      </c>
      <c r="K397" s="250"/>
      <c r="L397" s="251" t="s">
        <v>1320</v>
      </c>
      <c r="M397" s="250"/>
      <c r="N397" s="250"/>
      <c r="O397" s="282" t="s">
        <v>1137</v>
      </c>
      <c r="P397" s="227"/>
      <c r="Q397" s="227"/>
      <c r="R397" s="227"/>
      <c r="S397" s="227"/>
    </row>
    <row r="398" spans="1:19" x14ac:dyDescent="0.2">
      <c r="A398" s="406"/>
      <c r="B398" s="404"/>
      <c r="C398" s="404"/>
      <c r="D398" s="327" t="s">
        <v>1137</v>
      </c>
      <c r="G398" s="227"/>
      <c r="H398" s="242"/>
      <c r="I398" s="248"/>
      <c r="J398" s="249">
        <v>5</v>
      </c>
      <c r="K398" s="250"/>
      <c r="L398" s="251" t="s">
        <v>1326</v>
      </c>
      <c r="M398" s="250"/>
      <c r="N398" s="250"/>
      <c r="O398" s="282" t="s">
        <v>1137</v>
      </c>
      <c r="P398" s="227"/>
      <c r="Q398" s="227"/>
      <c r="R398" s="227"/>
      <c r="S398" s="227"/>
    </row>
    <row r="399" spans="1:19" x14ac:dyDescent="0.2">
      <c r="A399" s="406"/>
      <c r="B399" s="404"/>
      <c r="C399" s="404"/>
      <c r="D399" s="327" t="s">
        <v>1137</v>
      </c>
      <c r="G399" s="227"/>
      <c r="H399" s="242"/>
      <c r="I399" s="248"/>
      <c r="J399" s="249">
        <v>6</v>
      </c>
      <c r="K399" s="250"/>
      <c r="L399" s="251" t="s">
        <v>1305</v>
      </c>
      <c r="M399" s="250"/>
      <c r="N399" s="250"/>
      <c r="O399" s="282" t="s">
        <v>1137</v>
      </c>
      <c r="P399" s="227"/>
      <c r="Q399" s="227"/>
      <c r="R399" s="227"/>
      <c r="S399" s="227"/>
    </row>
    <row r="400" spans="1:19" x14ac:dyDescent="0.2">
      <c r="A400" s="406"/>
      <c r="B400" s="404"/>
      <c r="C400" s="404"/>
      <c r="D400" s="327" t="s">
        <v>1137</v>
      </c>
      <c r="G400" s="227"/>
      <c r="H400" s="242"/>
      <c r="I400" s="248"/>
      <c r="J400" s="249">
        <v>7</v>
      </c>
      <c r="K400" s="250"/>
      <c r="L400" s="251" t="s">
        <v>1322</v>
      </c>
      <c r="M400" s="250"/>
      <c r="N400" s="250"/>
      <c r="O400" s="282" t="s">
        <v>1137</v>
      </c>
      <c r="P400" s="227"/>
      <c r="Q400" s="227"/>
      <c r="R400" s="227"/>
      <c r="S400" s="227"/>
    </row>
    <row r="401" spans="1:19" x14ac:dyDescent="0.2">
      <c r="A401" s="406"/>
      <c r="B401" s="404"/>
      <c r="C401" s="404"/>
      <c r="D401" s="327" t="s">
        <v>1137</v>
      </c>
      <c r="G401" s="227"/>
      <c r="H401" s="242"/>
      <c r="I401" s="248"/>
      <c r="J401" s="249">
        <v>8</v>
      </c>
      <c r="K401" s="250"/>
      <c r="L401" s="251" t="s">
        <v>1314</v>
      </c>
      <c r="M401" s="250"/>
      <c r="N401" s="250"/>
      <c r="O401" s="282" t="s">
        <v>1137</v>
      </c>
      <c r="P401" s="227"/>
      <c r="Q401" s="227"/>
      <c r="R401" s="227"/>
      <c r="S401" s="227"/>
    </row>
    <row r="402" spans="1:19" x14ac:dyDescent="0.2">
      <c r="A402" s="406"/>
      <c r="B402" s="404"/>
      <c r="C402" s="404"/>
      <c r="D402" s="327" t="s">
        <v>1137</v>
      </c>
      <c r="G402" s="227"/>
      <c r="H402" s="242"/>
      <c r="I402" s="248"/>
      <c r="J402" s="249">
        <v>9</v>
      </c>
      <c r="K402" s="250"/>
      <c r="L402" s="251" t="s">
        <v>1323</v>
      </c>
      <c r="M402" s="250"/>
      <c r="N402" s="250"/>
      <c r="O402" s="282" t="s">
        <v>1137</v>
      </c>
      <c r="P402" s="227"/>
      <c r="Q402" s="227"/>
      <c r="R402" s="227"/>
      <c r="S402" s="227"/>
    </row>
    <row r="403" spans="1:19" ht="15.75" thickBot="1" x14ac:dyDescent="0.25">
      <c r="A403" s="406"/>
      <c r="B403" s="404"/>
      <c r="C403" s="404"/>
      <c r="D403" s="327" t="s">
        <v>1137</v>
      </c>
      <c r="G403" s="227"/>
      <c r="H403" s="260"/>
      <c r="I403" s="261"/>
      <c r="J403" s="262">
        <v>10</v>
      </c>
      <c r="K403" s="263"/>
      <c r="L403" s="264" t="s">
        <v>1324</v>
      </c>
      <c r="M403" s="263"/>
      <c r="N403" s="263"/>
      <c r="O403" s="348" t="s">
        <v>1137</v>
      </c>
      <c r="P403" s="227"/>
      <c r="Q403" s="227"/>
      <c r="R403" s="227"/>
      <c r="S403" s="227"/>
    </row>
    <row r="404" spans="1:19" ht="15.75" thickTop="1" x14ac:dyDescent="0.2">
      <c r="A404" s="406">
        <v>44</v>
      </c>
      <c r="B404" s="404" t="s">
        <v>1637</v>
      </c>
      <c r="C404" s="404" t="s">
        <v>1328</v>
      </c>
      <c r="D404" s="327"/>
      <c r="G404" s="227"/>
      <c r="H404" s="267">
        <v>44</v>
      </c>
      <c r="I404" s="269"/>
      <c r="J404" s="280"/>
      <c r="K404" s="337" t="s">
        <v>1328</v>
      </c>
      <c r="L404" s="280"/>
      <c r="M404" s="280"/>
      <c r="N404" s="280"/>
      <c r="O404" s="291"/>
      <c r="P404" s="227"/>
      <c r="Q404" s="240">
        <f>H404</f>
        <v>44</v>
      </c>
      <c r="R404" s="232" t="str">
        <f>CONCATENATE("II-",TEXT(Q404,"0000"))</f>
        <v>II-0044</v>
      </c>
      <c r="S404" s="241" t="str">
        <f>K404</f>
        <v>HORMIGON  ARS EXCLUIDA LA ARAMDURA</v>
      </c>
    </row>
    <row r="405" spans="1:19" x14ac:dyDescent="0.2">
      <c r="A405" s="406"/>
      <c r="B405" s="404"/>
      <c r="C405" s="404"/>
      <c r="D405" s="327"/>
      <c r="G405" s="227"/>
      <c r="H405" s="242"/>
      <c r="I405" s="254" t="s">
        <v>1096</v>
      </c>
      <c r="J405" s="248"/>
      <c r="K405" s="251" t="s">
        <v>1299</v>
      </c>
      <c r="L405" s="250"/>
      <c r="M405" s="250"/>
      <c r="N405" s="250"/>
      <c r="O405" s="282"/>
      <c r="P405" s="227"/>
      <c r="Q405" s="227"/>
      <c r="R405" s="227"/>
      <c r="S405" s="227"/>
    </row>
    <row r="406" spans="1:19" x14ac:dyDescent="0.2">
      <c r="A406" s="406"/>
      <c r="B406" s="404"/>
      <c r="C406" s="404"/>
      <c r="D406" s="327" t="s">
        <v>1137</v>
      </c>
      <c r="G406" s="227"/>
      <c r="H406" s="242"/>
      <c r="I406" s="248"/>
      <c r="J406" s="249">
        <v>1</v>
      </c>
      <c r="K406" s="250"/>
      <c r="L406" s="251" t="s">
        <v>1175</v>
      </c>
      <c r="M406" s="250"/>
      <c r="N406" s="250"/>
      <c r="O406" s="282" t="s">
        <v>1137</v>
      </c>
      <c r="P406" s="227"/>
      <c r="Q406" s="227"/>
      <c r="R406" s="227"/>
      <c r="S406" s="227"/>
    </row>
    <row r="407" spans="1:19" x14ac:dyDescent="0.2">
      <c r="A407" s="406"/>
      <c r="B407" s="404"/>
      <c r="C407" s="404"/>
      <c r="D407" s="327" t="s">
        <v>1137</v>
      </c>
      <c r="G407" s="227"/>
      <c r="H407" s="242"/>
      <c r="I407" s="248"/>
      <c r="J407" s="249">
        <v>2</v>
      </c>
      <c r="K407" s="250"/>
      <c r="L407" s="251" t="s">
        <v>1301</v>
      </c>
      <c r="M407" s="250"/>
      <c r="N407" s="250"/>
      <c r="O407" s="282" t="s">
        <v>1137</v>
      </c>
      <c r="P407" s="227"/>
      <c r="Q407" s="227"/>
      <c r="R407" s="227"/>
      <c r="S407" s="227"/>
    </row>
    <row r="408" spans="1:19" x14ac:dyDescent="0.2">
      <c r="A408" s="406"/>
      <c r="B408" s="404"/>
      <c r="C408" s="404"/>
      <c r="D408" s="327" t="s">
        <v>1137</v>
      </c>
      <c r="G408" s="227"/>
      <c r="H408" s="242"/>
      <c r="I408" s="248"/>
      <c r="J408" s="249">
        <v>3</v>
      </c>
      <c r="K408" s="250"/>
      <c r="L408" s="251" t="s">
        <v>1329</v>
      </c>
      <c r="M408" s="250"/>
      <c r="N408" s="250"/>
      <c r="O408" s="282" t="s">
        <v>1137</v>
      </c>
      <c r="P408" s="227"/>
      <c r="Q408" s="227"/>
      <c r="R408" s="227"/>
      <c r="S408" s="227"/>
    </row>
    <row r="409" spans="1:19" x14ac:dyDescent="0.2">
      <c r="A409" s="406"/>
      <c r="B409" s="404"/>
      <c r="C409" s="404"/>
      <c r="D409" s="327" t="s">
        <v>1137</v>
      </c>
      <c r="G409" s="227"/>
      <c r="H409" s="242"/>
      <c r="I409" s="248"/>
      <c r="J409" s="249">
        <v>4</v>
      </c>
      <c r="K409" s="250"/>
      <c r="L409" s="251" t="s">
        <v>1285</v>
      </c>
      <c r="M409" s="250"/>
      <c r="N409" s="250"/>
      <c r="O409" s="282" t="s">
        <v>1137</v>
      </c>
      <c r="P409" s="227"/>
      <c r="Q409" s="227"/>
      <c r="R409" s="227"/>
      <c r="S409" s="227"/>
    </row>
    <row r="410" spans="1:19" x14ac:dyDescent="0.2">
      <c r="A410" s="406"/>
      <c r="B410" s="404"/>
      <c r="C410" s="404"/>
      <c r="D410" s="327" t="s">
        <v>1137</v>
      </c>
      <c r="G410" s="227"/>
      <c r="H410" s="242"/>
      <c r="I410" s="259"/>
      <c r="J410" s="254">
        <v>5</v>
      </c>
      <c r="K410" s="255"/>
      <c r="L410" s="256" t="s">
        <v>1302</v>
      </c>
      <c r="M410" s="255"/>
      <c r="N410" s="255"/>
      <c r="O410" s="301" t="s">
        <v>1137</v>
      </c>
      <c r="P410" s="227"/>
      <c r="Q410" s="227"/>
      <c r="R410" s="227"/>
      <c r="S410" s="227"/>
    </row>
    <row r="411" spans="1:19" x14ac:dyDescent="0.2">
      <c r="A411" s="406"/>
      <c r="B411" s="404"/>
      <c r="C411" s="404"/>
      <c r="D411" s="327"/>
      <c r="G411" s="227"/>
      <c r="H411" s="242"/>
      <c r="I411" s="254" t="s">
        <v>1107</v>
      </c>
      <c r="J411" s="248"/>
      <c r="K411" s="251" t="s">
        <v>1303</v>
      </c>
      <c r="L411" s="250"/>
      <c r="M411" s="250"/>
      <c r="N411" s="250"/>
      <c r="O411" s="282"/>
      <c r="P411" s="227"/>
      <c r="Q411" s="227"/>
      <c r="R411" s="227"/>
      <c r="S411" s="227"/>
    </row>
    <row r="412" spans="1:19" x14ac:dyDescent="0.2">
      <c r="A412" s="406"/>
      <c r="B412" s="404"/>
      <c r="C412" s="404"/>
      <c r="D412" s="327" t="s">
        <v>1137</v>
      </c>
      <c r="G412" s="227"/>
      <c r="H412" s="242"/>
      <c r="I412" s="248"/>
      <c r="J412" s="249">
        <v>1</v>
      </c>
      <c r="K412" s="250"/>
      <c r="L412" s="251" t="s">
        <v>1175</v>
      </c>
      <c r="M412" s="250"/>
      <c r="N412" s="250"/>
      <c r="O412" s="282" t="s">
        <v>1137</v>
      </c>
      <c r="P412" s="227"/>
      <c r="Q412" s="227"/>
      <c r="R412" s="227"/>
      <c r="S412" s="227"/>
    </row>
    <row r="413" spans="1:19" x14ac:dyDescent="0.2">
      <c r="A413" s="406"/>
      <c r="B413" s="404"/>
      <c r="C413" s="404"/>
      <c r="D413" s="327" t="s">
        <v>1137</v>
      </c>
      <c r="G413" s="227"/>
      <c r="H413" s="242"/>
      <c r="I413" s="248"/>
      <c r="J413" s="249">
        <v>2</v>
      </c>
      <c r="K413" s="250"/>
      <c r="L413" s="251" t="s">
        <v>1304</v>
      </c>
      <c r="M413" s="250"/>
      <c r="N413" s="250"/>
      <c r="O413" s="282" t="s">
        <v>1137</v>
      </c>
      <c r="P413" s="227"/>
      <c r="Q413" s="227"/>
      <c r="R413" s="227"/>
      <c r="S413" s="227"/>
    </row>
    <row r="414" spans="1:19" x14ac:dyDescent="0.2">
      <c r="A414" s="406"/>
      <c r="B414" s="404"/>
      <c r="C414" s="404"/>
      <c r="D414" s="327" t="s">
        <v>1137</v>
      </c>
      <c r="G414" s="227"/>
      <c r="H414" s="242"/>
      <c r="I414" s="248"/>
      <c r="J414" s="249">
        <v>3</v>
      </c>
      <c r="K414" s="250"/>
      <c r="L414" s="251" t="s">
        <v>1305</v>
      </c>
      <c r="M414" s="250"/>
      <c r="N414" s="250"/>
      <c r="O414" s="282" t="s">
        <v>1137</v>
      </c>
      <c r="P414" s="227"/>
      <c r="Q414" s="227"/>
      <c r="R414" s="227"/>
      <c r="S414" s="227"/>
    </row>
    <row r="415" spans="1:19" x14ac:dyDescent="0.2">
      <c r="A415" s="406"/>
      <c r="B415" s="404"/>
      <c r="C415" s="404"/>
      <c r="D415" s="327" t="s">
        <v>1137</v>
      </c>
      <c r="G415" s="227"/>
      <c r="H415" s="242"/>
      <c r="I415" s="373"/>
      <c r="J415" s="249">
        <v>4</v>
      </c>
      <c r="K415" s="250"/>
      <c r="L415" s="251" t="s">
        <v>1306</v>
      </c>
      <c r="M415" s="250"/>
      <c r="N415" s="250"/>
      <c r="O415" s="282" t="s">
        <v>1137</v>
      </c>
      <c r="P415" s="227"/>
      <c r="Q415" s="227"/>
      <c r="R415" s="227"/>
      <c r="S415" s="227"/>
    </row>
    <row r="416" spans="1:19" x14ac:dyDescent="0.2">
      <c r="A416" s="406"/>
      <c r="B416" s="404"/>
      <c r="C416" s="404"/>
      <c r="D416" s="327" t="s">
        <v>1137</v>
      </c>
      <c r="G416" s="227"/>
      <c r="H416" s="242"/>
      <c r="I416" s="248"/>
      <c r="J416" s="249">
        <v>5</v>
      </c>
      <c r="K416" s="250"/>
      <c r="L416" s="251" t="s">
        <v>1307</v>
      </c>
      <c r="M416" s="250"/>
      <c r="N416" s="250"/>
      <c r="O416" s="282" t="s">
        <v>1137</v>
      </c>
      <c r="P416" s="227"/>
      <c r="Q416" s="227"/>
      <c r="R416" s="227"/>
      <c r="S416" s="227"/>
    </row>
    <row r="417" spans="1:19" x14ac:dyDescent="0.2">
      <c r="A417" s="406"/>
      <c r="B417" s="404"/>
      <c r="C417" s="404"/>
      <c r="D417" s="327" t="s">
        <v>1137</v>
      </c>
      <c r="G417" s="227"/>
      <c r="H417" s="242"/>
      <c r="I417" s="259"/>
      <c r="J417" s="254">
        <v>6</v>
      </c>
      <c r="K417" s="255"/>
      <c r="L417" s="256" t="s">
        <v>1302</v>
      </c>
      <c r="M417" s="255"/>
      <c r="N417" s="255"/>
      <c r="O417" s="301" t="s">
        <v>1137</v>
      </c>
      <c r="P417" s="227"/>
      <c r="Q417" s="227"/>
      <c r="R417" s="227"/>
      <c r="S417" s="227"/>
    </row>
    <row r="418" spans="1:19" x14ac:dyDescent="0.2">
      <c r="A418" s="406"/>
      <c r="B418" s="404"/>
      <c r="C418" s="404"/>
      <c r="D418" s="327"/>
      <c r="G418" s="227"/>
      <c r="H418" s="242"/>
      <c r="I418" s="254" t="s">
        <v>1109</v>
      </c>
      <c r="J418" s="248"/>
      <c r="K418" s="251" t="s">
        <v>1308</v>
      </c>
      <c r="L418" s="250"/>
      <c r="M418" s="250"/>
      <c r="N418" s="250"/>
      <c r="O418" s="282"/>
      <c r="P418" s="227"/>
      <c r="Q418" s="227"/>
      <c r="R418" s="227"/>
      <c r="S418" s="227"/>
    </row>
    <row r="419" spans="1:19" x14ac:dyDescent="0.2">
      <c r="A419" s="406"/>
      <c r="B419" s="404"/>
      <c r="C419" s="404"/>
      <c r="D419" s="327" t="s">
        <v>1137</v>
      </c>
      <c r="G419" s="227"/>
      <c r="H419" s="242"/>
      <c r="I419" s="248"/>
      <c r="J419" s="249">
        <v>1</v>
      </c>
      <c r="K419" s="250"/>
      <c r="L419" s="251" t="s">
        <v>1309</v>
      </c>
      <c r="M419" s="250"/>
      <c r="N419" s="250"/>
      <c r="O419" s="282" t="s">
        <v>1137</v>
      </c>
      <c r="P419" s="227"/>
      <c r="Q419" s="227"/>
      <c r="R419" s="227"/>
      <c r="S419" s="227"/>
    </row>
    <row r="420" spans="1:19" x14ac:dyDescent="0.2">
      <c r="A420" s="406"/>
      <c r="B420" s="404"/>
      <c r="C420" s="404"/>
      <c r="D420" s="327" t="s">
        <v>1137</v>
      </c>
      <c r="G420" s="227"/>
      <c r="H420" s="242"/>
      <c r="I420" s="248"/>
      <c r="J420" s="249">
        <v>2</v>
      </c>
      <c r="K420" s="250"/>
      <c r="L420" s="251" t="s">
        <v>1175</v>
      </c>
      <c r="M420" s="250"/>
      <c r="N420" s="250"/>
      <c r="O420" s="282" t="s">
        <v>1137</v>
      </c>
      <c r="P420" s="227"/>
      <c r="Q420" s="227"/>
      <c r="R420" s="227"/>
      <c r="S420" s="227"/>
    </row>
    <row r="421" spans="1:19" x14ac:dyDescent="0.2">
      <c r="A421" s="406"/>
      <c r="B421" s="404"/>
      <c r="C421" s="404"/>
      <c r="D421" s="327" t="s">
        <v>1137</v>
      </c>
      <c r="G421" s="227"/>
      <c r="H421" s="242"/>
      <c r="I421" s="248"/>
      <c r="J421" s="249">
        <v>3</v>
      </c>
      <c r="K421" s="250"/>
      <c r="L421" s="251" t="s">
        <v>1310</v>
      </c>
      <c r="M421" s="250"/>
      <c r="N421" s="250"/>
      <c r="O421" s="282" t="s">
        <v>1137</v>
      </c>
      <c r="P421" s="227"/>
      <c r="Q421" s="227"/>
      <c r="R421" s="227"/>
      <c r="S421" s="227"/>
    </row>
    <row r="422" spans="1:19" x14ac:dyDescent="0.2">
      <c r="A422" s="406"/>
      <c r="B422" s="404"/>
      <c r="C422" s="404"/>
      <c r="D422" s="327" t="s">
        <v>1137</v>
      </c>
      <c r="G422" s="227"/>
      <c r="H422" s="242"/>
      <c r="I422" s="248"/>
      <c r="J422" s="249">
        <v>4</v>
      </c>
      <c r="K422" s="250"/>
      <c r="L422" s="251" t="s">
        <v>1257</v>
      </c>
      <c r="M422" s="250"/>
      <c r="N422" s="250"/>
      <c r="O422" s="282" t="s">
        <v>1137</v>
      </c>
      <c r="P422" s="227"/>
      <c r="Q422" s="227"/>
      <c r="R422" s="227"/>
      <c r="S422" s="227"/>
    </row>
    <row r="423" spans="1:19" x14ac:dyDescent="0.2">
      <c r="A423" s="406"/>
      <c r="B423" s="404"/>
      <c r="C423" s="404"/>
      <c r="D423" s="327" t="s">
        <v>1137</v>
      </c>
      <c r="G423" s="227"/>
      <c r="H423" s="242"/>
      <c r="I423" s="259"/>
      <c r="J423" s="254">
        <v>5</v>
      </c>
      <c r="K423" s="255"/>
      <c r="L423" s="256" t="s">
        <v>1302</v>
      </c>
      <c r="M423" s="255"/>
      <c r="N423" s="255"/>
      <c r="O423" s="301" t="s">
        <v>1137</v>
      </c>
      <c r="P423" s="227"/>
      <c r="Q423" s="227"/>
      <c r="R423" s="227"/>
      <c r="S423" s="227"/>
    </row>
    <row r="424" spans="1:19" x14ac:dyDescent="0.2">
      <c r="A424" s="406"/>
      <c r="B424" s="404"/>
      <c r="C424" s="404"/>
      <c r="D424" s="327"/>
      <c r="G424" s="227"/>
      <c r="H424" s="242"/>
      <c r="I424" s="254" t="s">
        <v>1116</v>
      </c>
      <c r="J424" s="248"/>
      <c r="K424" s="251" t="s">
        <v>1311</v>
      </c>
      <c r="L424" s="250"/>
      <c r="M424" s="250"/>
      <c r="N424" s="250"/>
      <c r="O424" s="282"/>
      <c r="P424" s="227"/>
      <c r="Q424" s="227"/>
      <c r="R424" s="227"/>
      <c r="S424" s="227"/>
    </row>
    <row r="425" spans="1:19" x14ac:dyDescent="0.2">
      <c r="A425" s="406"/>
      <c r="B425" s="404"/>
      <c r="C425" s="404"/>
      <c r="D425" s="327" t="s">
        <v>1137</v>
      </c>
      <c r="G425" s="227"/>
      <c r="H425" s="242"/>
      <c r="I425" s="248"/>
      <c r="J425" s="249">
        <v>1</v>
      </c>
      <c r="K425" s="250"/>
      <c r="L425" s="251" t="s">
        <v>1309</v>
      </c>
      <c r="M425" s="250"/>
      <c r="N425" s="250"/>
      <c r="O425" s="282" t="s">
        <v>1137</v>
      </c>
      <c r="P425" s="227"/>
      <c r="Q425" s="227"/>
      <c r="R425" s="227"/>
      <c r="S425" s="227"/>
    </row>
    <row r="426" spans="1:19" x14ac:dyDescent="0.2">
      <c r="A426" s="406"/>
      <c r="B426" s="404"/>
      <c r="C426" s="404"/>
      <c r="D426" s="327" t="s">
        <v>1137</v>
      </c>
      <c r="G426" s="227"/>
      <c r="H426" s="242"/>
      <c r="I426" s="248"/>
      <c r="J426" s="249">
        <v>2</v>
      </c>
      <c r="K426" s="250"/>
      <c r="L426" s="251" t="s">
        <v>1175</v>
      </c>
      <c r="M426" s="250"/>
      <c r="N426" s="250"/>
      <c r="O426" s="282" t="s">
        <v>1137</v>
      </c>
      <c r="P426" s="227"/>
      <c r="Q426" s="227"/>
      <c r="R426" s="227"/>
      <c r="S426" s="227"/>
    </row>
    <row r="427" spans="1:19" x14ac:dyDescent="0.2">
      <c r="A427" s="406"/>
      <c r="B427" s="404"/>
      <c r="C427" s="404"/>
      <c r="D427" s="327" t="s">
        <v>1137</v>
      </c>
      <c r="G427" s="227"/>
      <c r="H427" s="242"/>
      <c r="I427" s="248"/>
      <c r="J427" s="249">
        <v>3</v>
      </c>
      <c r="K427" s="250"/>
      <c r="L427" s="251" t="s">
        <v>1312</v>
      </c>
      <c r="M427" s="250"/>
      <c r="N427" s="250"/>
      <c r="O427" s="282" t="s">
        <v>1137</v>
      </c>
      <c r="P427" s="227"/>
      <c r="Q427" s="227"/>
      <c r="R427" s="227"/>
      <c r="S427" s="227"/>
    </row>
    <row r="428" spans="1:19" x14ac:dyDescent="0.2">
      <c r="A428" s="406"/>
      <c r="B428" s="404"/>
      <c r="C428" s="404"/>
      <c r="D428" s="327" t="s">
        <v>1137</v>
      </c>
      <c r="G428" s="227"/>
      <c r="H428" s="242"/>
      <c r="I428" s="248"/>
      <c r="J428" s="249">
        <v>4</v>
      </c>
      <c r="K428" s="250"/>
      <c r="L428" s="251" t="s">
        <v>1310</v>
      </c>
      <c r="M428" s="250"/>
      <c r="N428" s="250"/>
      <c r="O428" s="282" t="s">
        <v>1137</v>
      </c>
      <c r="P428" s="227"/>
      <c r="Q428" s="227"/>
      <c r="R428" s="227"/>
      <c r="S428" s="227"/>
    </row>
    <row r="429" spans="1:19" x14ac:dyDescent="0.2">
      <c r="A429" s="406"/>
      <c r="B429" s="404"/>
      <c r="C429" s="404"/>
      <c r="D429" s="327" t="s">
        <v>1137</v>
      </c>
      <c r="G429" s="227"/>
      <c r="H429" s="242"/>
      <c r="I429" s="248"/>
      <c r="J429" s="249">
        <v>5</v>
      </c>
      <c r="K429" s="250"/>
      <c r="L429" s="251" t="s">
        <v>1257</v>
      </c>
      <c r="M429" s="250"/>
      <c r="N429" s="250"/>
      <c r="O429" s="282" t="s">
        <v>1137</v>
      </c>
      <c r="P429" s="227"/>
      <c r="Q429" s="227"/>
      <c r="R429" s="227"/>
      <c r="S429" s="227"/>
    </row>
    <row r="430" spans="1:19" x14ac:dyDescent="0.2">
      <c r="A430" s="406"/>
      <c r="B430" s="404"/>
      <c r="C430" s="404"/>
      <c r="D430" s="327" t="s">
        <v>1137</v>
      </c>
      <c r="G430" s="227"/>
      <c r="H430" s="242"/>
      <c r="I430" s="248"/>
      <c r="J430" s="249">
        <v>6</v>
      </c>
      <c r="K430" s="250"/>
      <c r="L430" s="251" t="s">
        <v>1313</v>
      </c>
      <c r="M430" s="250"/>
      <c r="N430" s="250"/>
      <c r="O430" s="282" t="s">
        <v>1137</v>
      </c>
      <c r="P430" s="227"/>
      <c r="Q430" s="227"/>
      <c r="R430" s="227"/>
      <c r="S430" s="227"/>
    </row>
    <row r="431" spans="1:19" ht="15.75" thickBot="1" x14ac:dyDescent="0.25">
      <c r="A431" s="406"/>
      <c r="B431" s="404"/>
      <c r="C431" s="404"/>
      <c r="D431" s="327" t="s">
        <v>1137</v>
      </c>
      <c r="G431" s="227"/>
      <c r="H431" s="293"/>
      <c r="I431" s="294"/>
      <c r="J431" s="295">
        <v>7</v>
      </c>
      <c r="K431" s="296"/>
      <c r="L431" s="297" t="s">
        <v>1314</v>
      </c>
      <c r="M431" s="296"/>
      <c r="N431" s="296"/>
      <c r="O431" s="351" t="s">
        <v>1137</v>
      </c>
      <c r="P431" s="227"/>
      <c r="Q431" s="227"/>
      <c r="R431" s="227"/>
      <c r="S431" s="227"/>
    </row>
    <row r="432" spans="1:19" x14ac:dyDescent="0.2">
      <c r="A432" s="406"/>
      <c r="B432" s="404"/>
      <c r="C432" s="404"/>
      <c r="D432" s="327"/>
      <c r="G432" s="250"/>
      <c r="H432" s="299"/>
      <c r="I432" s="248"/>
      <c r="J432" s="248"/>
      <c r="K432" s="250"/>
      <c r="L432" s="251"/>
      <c r="M432" s="250"/>
      <c r="N432" s="250"/>
      <c r="O432" s="233"/>
      <c r="P432" s="250"/>
      <c r="Q432" s="250"/>
      <c r="R432" s="250"/>
      <c r="S432" s="250"/>
    </row>
    <row r="433" spans="1:19" x14ac:dyDescent="0.2">
      <c r="A433" s="406"/>
      <c r="B433" s="404"/>
      <c r="C433" s="404"/>
      <c r="D433" s="327"/>
      <c r="G433" s="250"/>
      <c r="H433" s="299"/>
      <c r="I433" s="248"/>
      <c r="J433" s="248"/>
      <c r="K433" s="250"/>
      <c r="L433" s="251"/>
      <c r="M433" s="250"/>
      <c r="N433" s="250"/>
      <c r="O433" s="233"/>
      <c r="P433" s="250"/>
      <c r="Q433" s="250"/>
      <c r="R433" s="250"/>
      <c r="S433" s="250"/>
    </row>
    <row r="434" spans="1:19" x14ac:dyDescent="0.2">
      <c r="A434" s="406">
        <v>44</v>
      </c>
      <c r="B434" s="404" t="s">
        <v>1637</v>
      </c>
      <c r="C434" s="404" t="s">
        <v>1328</v>
      </c>
      <c r="D434" s="327"/>
      <c r="G434" s="227"/>
      <c r="H434" s="267">
        <v>44</v>
      </c>
      <c r="I434" s="269"/>
      <c r="J434" s="280"/>
      <c r="K434" s="337" t="s">
        <v>1328</v>
      </c>
      <c r="L434" s="280"/>
      <c r="M434" s="280"/>
      <c r="N434" s="280"/>
      <c r="O434" s="291"/>
      <c r="P434" s="227"/>
      <c r="Q434" s="240">
        <f>H434</f>
        <v>44</v>
      </c>
      <c r="R434" s="232" t="str">
        <f>CONCATENATE("II-",TEXT(Q434,"0000"))</f>
        <v>II-0044</v>
      </c>
      <c r="S434" s="241" t="str">
        <f>K434</f>
        <v>HORMIGON  ARS EXCLUIDA LA ARAMDURA</v>
      </c>
    </row>
    <row r="435" spans="1:19" x14ac:dyDescent="0.2">
      <c r="A435" s="406"/>
      <c r="B435" s="404"/>
      <c r="C435" s="404"/>
      <c r="D435" s="327"/>
      <c r="G435" s="250"/>
      <c r="H435" s="242"/>
      <c r="I435" s="254" t="s">
        <v>1116</v>
      </c>
      <c r="J435" s="248"/>
      <c r="K435" s="251" t="s">
        <v>1311</v>
      </c>
      <c r="L435" s="251"/>
      <c r="M435" s="250"/>
      <c r="N435" s="250"/>
      <c r="O435" s="233"/>
      <c r="P435" s="250"/>
      <c r="Q435" s="250"/>
      <c r="R435" s="250"/>
      <c r="S435" s="250"/>
    </row>
    <row r="436" spans="1:19" x14ac:dyDescent="0.2">
      <c r="A436" s="406"/>
      <c r="B436" s="404"/>
      <c r="C436" s="404"/>
      <c r="D436" s="327" t="s">
        <v>1137</v>
      </c>
      <c r="G436" s="227"/>
      <c r="H436" s="242"/>
      <c r="I436" s="248"/>
      <c r="J436" s="249">
        <v>8</v>
      </c>
      <c r="K436" s="250"/>
      <c r="L436" s="251" t="s">
        <v>1315</v>
      </c>
      <c r="M436" s="250"/>
      <c r="N436" s="250"/>
      <c r="O436" s="282" t="s">
        <v>1137</v>
      </c>
      <c r="P436" s="227"/>
      <c r="Q436" s="227"/>
      <c r="R436" s="227"/>
      <c r="S436" s="227"/>
    </row>
    <row r="437" spans="1:19" x14ac:dyDescent="0.2">
      <c r="A437" s="406"/>
      <c r="B437" s="404"/>
      <c r="C437" s="404"/>
      <c r="D437" s="327" t="s">
        <v>1137</v>
      </c>
      <c r="G437" s="227"/>
      <c r="H437" s="242"/>
      <c r="I437" s="259"/>
      <c r="J437" s="254">
        <v>9</v>
      </c>
      <c r="K437" s="255"/>
      <c r="L437" s="256" t="s">
        <v>1302</v>
      </c>
      <c r="M437" s="255"/>
      <c r="N437" s="255"/>
      <c r="O437" s="301" t="s">
        <v>1137</v>
      </c>
      <c r="P437" s="227"/>
      <c r="Q437" s="227"/>
      <c r="R437" s="227"/>
      <c r="S437" s="227"/>
    </row>
    <row r="438" spans="1:19" x14ac:dyDescent="0.2">
      <c r="A438" s="406"/>
      <c r="B438" s="404"/>
      <c r="C438" s="404"/>
      <c r="D438" s="327"/>
      <c r="G438" s="227"/>
      <c r="H438" s="242"/>
      <c r="I438" s="254" t="s">
        <v>1131</v>
      </c>
      <c r="J438" s="248"/>
      <c r="K438" s="251" t="s">
        <v>1316</v>
      </c>
      <c r="L438" s="250"/>
      <c r="M438" s="250"/>
      <c r="N438" s="250"/>
      <c r="O438" s="282"/>
      <c r="P438" s="227"/>
      <c r="Q438" s="227"/>
      <c r="R438" s="227"/>
      <c r="S438" s="227"/>
    </row>
    <row r="439" spans="1:19" x14ac:dyDescent="0.2">
      <c r="A439" s="406"/>
      <c r="B439" s="404"/>
      <c r="C439" s="404"/>
      <c r="D439" s="327" t="s">
        <v>1137</v>
      </c>
      <c r="G439" s="227"/>
      <c r="H439" s="242"/>
      <c r="I439" s="248"/>
      <c r="J439" s="249">
        <v>1</v>
      </c>
      <c r="K439" s="250"/>
      <c r="L439" s="251" t="s">
        <v>1175</v>
      </c>
      <c r="M439" s="250"/>
      <c r="N439" s="250"/>
      <c r="O439" s="282" t="s">
        <v>1137</v>
      </c>
      <c r="P439" s="227"/>
      <c r="Q439" s="227"/>
      <c r="R439" s="227"/>
      <c r="S439" s="227"/>
    </row>
    <row r="440" spans="1:19" x14ac:dyDescent="0.2">
      <c r="A440" s="406"/>
      <c r="B440" s="404"/>
      <c r="C440" s="404"/>
      <c r="D440" s="327" t="s">
        <v>1137</v>
      </c>
      <c r="G440" s="227"/>
      <c r="H440" s="242"/>
      <c r="I440" s="248"/>
      <c r="J440" s="249">
        <v>2</v>
      </c>
      <c r="K440" s="250"/>
      <c r="L440" s="251" t="s">
        <v>1317</v>
      </c>
      <c r="M440" s="250"/>
      <c r="N440" s="250"/>
      <c r="O440" s="282" t="s">
        <v>1137</v>
      </c>
      <c r="P440" s="227"/>
      <c r="Q440" s="227"/>
      <c r="R440" s="227"/>
      <c r="S440" s="227"/>
    </row>
    <row r="441" spans="1:19" x14ac:dyDescent="0.2">
      <c r="A441" s="406"/>
      <c r="B441" s="404"/>
      <c r="C441" s="404"/>
      <c r="D441" s="327" t="s">
        <v>1137</v>
      </c>
      <c r="G441" s="227"/>
      <c r="H441" s="242"/>
      <c r="I441" s="248"/>
      <c r="J441" s="249">
        <v>3</v>
      </c>
      <c r="K441" s="250"/>
      <c r="L441" s="251" t="s">
        <v>1318</v>
      </c>
      <c r="M441" s="250"/>
      <c r="N441" s="250"/>
      <c r="O441" s="282" t="s">
        <v>1137</v>
      </c>
      <c r="P441" s="227"/>
      <c r="Q441" s="227"/>
      <c r="R441" s="227"/>
      <c r="S441" s="227"/>
    </row>
    <row r="442" spans="1:19" x14ac:dyDescent="0.2">
      <c r="A442" s="406"/>
      <c r="B442" s="404"/>
      <c r="C442" s="404"/>
      <c r="D442" s="327" t="s">
        <v>1137</v>
      </c>
      <c r="G442" s="227"/>
      <c r="H442" s="242"/>
      <c r="I442" s="248"/>
      <c r="J442" s="249">
        <v>4</v>
      </c>
      <c r="K442" s="250"/>
      <c r="L442" s="251" t="s">
        <v>1319</v>
      </c>
      <c r="M442" s="250"/>
      <c r="N442" s="250"/>
      <c r="O442" s="282" t="s">
        <v>1137</v>
      </c>
      <c r="P442" s="227"/>
      <c r="Q442" s="227"/>
      <c r="R442" s="227"/>
      <c r="S442" s="227"/>
    </row>
    <row r="443" spans="1:19" x14ac:dyDescent="0.2">
      <c r="A443" s="406"/>
      <c r="B443" s="404"/>
      <c r="C443" s="404"/>
      <c r="D443" s="327" t="s">
        <v>1137</v>
      </c>
      <c r="G443" s="227"/>
      <c r="H443" s="242"/>
      <c r="I443" s="248"/>
      <c r="J443" s="249">
        <v>5</v>
      </c>
      <c r="K443" s="250"/>
      <c r="L443" s="251" t="s">
        <v>1210</v>
      </c>
      <c r="M443" s="250"/>
      <c r="N443" s="250"/>
      <c r="O443" s="282" t="s">
        <v>1137</v>
      </c>
      <c r="P443" s="227"/>
      <c r="Q443" s="227"/>
      <c r="R443" s="227"/>
      <c r="S443" s="227"/>
    </row>
    <row r="444" spans="1:19" x14ac:dyDescent="0.2">
      <c r="A444" s="406"/>
      <c r="B444" s="404"/>
      <c r="C444" s="404"/>
      <c r="D444" s="327" t="s">
        <v>1137</v>
      </c>
      <c r="G444" s="227"/>
      <c r="H444" s="242"/>
      <c r="I444" s="248"/>
      <c r="J444" s="249">
        <v>6</v>
      </c>
      <c r="K444" s="250"/>
      <c r="L444" s="251" t="s">
        <v>1320</v>
      </c>
      <c r="M444" s="250"/>
      <c r="N444" s="250"/>
      <c r="O444" s="282" t="s">
        <v>1137</v>
      </c>
      <c r="P444" s="227"/>
      <c r="Q444" s="227"/>
      <c r="R444" s="227"/>
      <c r="S444" s="227"/>
    </row>
    <row r="445" spans="1:19" x14ac:dyDescent="0.2">
      <c r="A445" s="406"/>
      <c r="B445" s="404"/>
      <c r="C445" s="404"/>
      <c r="D445" s="327" t="s">
        <v>1137</v>
      </c>
      <c r="G445" s="227"/>
      <c r="H445" s="242"/>
      <c r="I445" s="248"/>
      <c r="J445" s="249">
        <v>7</v>
      </c>
      <c r="K445" s="250"/>
      <c r="L445" s="251" t="s">
        <v>1321</v>
      </c>
      <c r="M445" s="250"/>
      <c r="N445" s="250"/>
      <c r="O445" s="282" t="s">
        <v>1137</v>
      </c>
      <c r="P445" s="227"/>
      <c r="Q445" s="227"/>
      <c r="R445" s="227"/>
      <c r="S445" s="227"/>
    </row>
    <row r="446" spans="1:19" x14ac:dyDescent="0.2">
      <c r="A446" s="406"/>
      <c r="B446" s="404"/>
      <c r="C446" s="404"/>
      <c r="D446" s="327" t="s">
        <v>1137</v>
      </c>
      <c r="G446" s="227"/>
      <c r="H446" s="242"/>
      <c r="I446" s="248"/>
      <c r="J446" s="249">
        <v>8</v>
      </c>
      <c r="K446" s="250"/>
      <c r="L446" s="251" t="s">
        <v>1313</v>
      </c>
      <c r="M446" s="250"/>
      <c r="N446" s="250"/>
      <c r="O446" s="282" t="s">
        <v>1137</v>
      </c>
      <c r="P446" s="227"/>
      <c r="Q446" s="227"/>
      <c r="R446" s="227"/>
      <c r="S446" s="227"/>
    </row>
    <row r="447" spans="1:19" x14ac:dyDescent="0.2">
      <c r="A447" s="406"/>
      <c r="B447" s="404"/>
      <c r="C447" s="404"/>
      <c r="D447" s="327" t="s">
        <v>1137</v>
      </c>
      <c r="G447" s="227"/>
      <c r="H447" s="242"/>
      <c r="I447" s="248"/>
      <c r="J447" s="249">
        <v>9</v>
      </c>
      <c r="K447" s="250"/>
      <c r="L447" s="251" t="s">
        <v>1305</v>
      </c>
      <c r="M447" s="250"/>
      <c r="N447" s="250"/>
      <c r="O447" s="282" t="s">
        <v>1137</v>
      </c>
      <c r="P447" s="227"/>
      <c r="Q447" s="227"/>
      <c r="R447" s="227"/>
      <c r="S447" s="227"/>
    </row>
    <row r="448" spans="1:19" x14ac:dyDescent="0.2">
      <c r="A448" s="406"/>
      <c r="B448" s="404"/>
      <c r="C448" s="404"/>
      <c r="D448" s="327" t="s">
        <v>1137</v>
      </c>
      <c r="G448" s="227"/>
      <c r="H448" s="242"/>
      <c r="I448" s="248"/>
      <c r="J448" s="249">
        <v>10</v>
      </c>
      <c r="K448" s="250"/>
      <c r="L448" s="251" t="s">
        <v>1322</v>
      </c>
      <c r="M448" s="250"/>
      <c r="N448" s="250"/>
      <c r="O448" s="282" t="s">
        <v>1137</v>
      </c>
      <c r="P448" s="227"/>
      <c r="Q448" s="227"/>
      <c r="R448" s="227"/>
      <c r="S448" s="227"/>
    </row>
    <row r="449" spans="1:19" x14ac:dyDescent="0.2">
      <c r="A449" s="406"/>
      <c r="B449" s="404"/>
      <c r="C449" s="404"/>
      <c r="D449" s="327" t="s">
        <v>1137</v>
      </c>
      <c r="G449" s="227"/>
      <c r="H449" s="242"/>
      <c r="I449" s="248"/>
      <c r="J449" s="249">
        <v>11</v>
      </c>
      <c r="K449" s="250"/>
      <c r="L449" s="251" t="s">
        <v>1314</v>
      </c>
      <c r="M449" s="250"/>
      <c r="N449" s="250"/>
      <c r="O449" s="282" t="s">
        <v>1137</v>
      </c>
      <c r="P449" s="227"/>
      <c r="Q449" s="227"/>
      <c r="R449" s="227"/>
      <c r="S449" s="227"/>
    </row>
    <row r="450" spans="1:19" x14ac:dyDescent="0.2">
      <c r="A450" s="406"/>
      <c r="B450" s="404"/>
      <c r="C450" s="404"/>
      <c r="D450" s="327" t="s">
        <v>1137</v>
      </c>
      <c r="G450" s="227"/>
      <c r="H450" s="242"/>
      <c r="I450" s="248"/>
      <c r="J450" s="249">
        <v>12</v>
      </c>
      <c r="K450" s="250"/>
      <c r="L450" s="251" t="s">
        <v>1323</v>
      </c>
      <c r="M450" s="250"/>
      <c r="N450" s="250"/>
      <c r="O450" s="282" t="s">
        <v>1137</v>
      </c>
      <c r="P450" s="227"/>
      <c r="Q450" s="227"/>
      <c r="R450" s="227"/>
      <c r="S450" s="227"/>
    </row>
    <row r="451" spans="1:19" x14ac:dyDescent="0.2">
      <c r="A451" s="406"/>
      <c r="B451" s="404"/>
      <c r="C451" s="404"/>
      <c r="D451" s="327" t="s">
        <v>1137</v>
      </c>
      <c r="G451" s="227"/>
      <c r="H451" s="242"/>
      <c r="I451" s="248"/>
      <c r="J451" s="249">
        <v>13</v>
      </c>
      <c r="K451" s="250"/>
      <c r="L451" s="251" t="s">
        <v>1315</v>
      </c>
      <c r="M451" s="250"/>
      <c r="N451" s="250"/>
      <c r="O451" s="282" t="s">
        <v>1137</v>
      </c>
      <c r="P451" s="227"/>
      <c r="Q451" s="227"/>
      <c r="R451" s="227"/>
      <c r="S451" s="227"/>
    </row>
    <row r="452" spans="1:19" x14ac:dyDescent="0.2">
      <c r="A452" s="406"/>
      <c r="B452" s="404"/>
      <c r="C452" s="404"/>
      <c r="D452" s="327" t="s">
        <v>1137</v>
      </c>
      <c r="G452" s="227"/>
      <c r="H452" s="242"/>
      <c r="I452" s="259"/>
      <c r="J452" s="254">
        <v>14</v>
      </c>
      <c r="K452" s="255"/>
      <c r="L452" s="256" t="s">
        <v>1324</v>
      </c>
      <c r="M452" s="255"/>
      <c r="N452" s="255"/>
      <c r="O452" s="301" t="s">
        <v>1137</v>
      </c>
      <c r="P452" s="227"/>
      <c r="Q452" s="227"/>
      <c r="R452" s="227"/>
      <c r="S452" s="227"/>
    </row>
    <row r="453" spans="1:19" x14ac:dyDescent="0.2">
      <c r="A453" s="406"/>
      <c r="B453" s="404"/>
      <c r="C453" s="404"/>
      <c r="D453" s="327"/>
      <c r="G453" s="227"/>
      <c r="H453" s="242"/>
      <c r="I453" s="254" t="s">
        <v>1133</v>
      </c>
      <c r="J453" s="248"/>
      <c r="K453" s="251" t="s">
        <v>1325</v>
      </c>
      <c r="L453" s="250"/>
      <c r="M453" s="250"/>
      <c r="N453" s="250"/>
      <c r="O453" s="282"/>
      <c r="P453" s="227"/>
      <c r="Q453" s="227"/>
      <c r="R453" s="227"/>
      <c r="S453" s="227"/>
    </row>
    <row r="454" spans="1:19" x14ac:dyDescent="0.2">
      <c r="A454" s="406"/>
      <c r="B454" s="404"/>
      <c r="C454" s="404"/>
      <c r="D454" s="327" t="s">
        <v>1137</v>
      </c>
      <c r="G454" s="227"/>
      <c r="H454" s="242"/>
      <c r="I454" s="248"/>
      <c r="J454" s="249">
        <v>1</v>
      </c>
      <c r="K454" s="250"/>
      <c r="L454" s="251" t="s">
        <v>1175</v>
      </c>
      <c r="M454" s="250"/>
      <c r="N454" s="250"/>
      <c r="O454" s="282" t="s">
        <v>1137</v>
      </c>
      <c r="P454" s="227"/>
      <c r="Q454" s="227"/>
      <c r="R454" s="227"/>
      <c r="S454" s="227"/>
    </row>
    <row r="455" spans="1:19" x14ac:dyDescent="0.2">
      <c r="A455" s="406"/>
      <c r="B455" s="404"/>
      <c r="C455" s="404"/>
      <c r="D455" s="327" t="s">
        <v>1137</v>
      </c>
      <c r="G455" s="227"/>
      <c r="H455" s="242"/>
      <c r="I455" s="248"/>
      <c r="J455" s="249">
        <v>2</v>
      </c>
      <c r="K455" s="250"/>
      <c r="L455" s="251" t="s">
        <v>1317</v>
      </c>
      <c r="M455" s="250"/>
      <c r="N455" s="250"/>
      <c r="O455" s="282" t="s">
        <v>1137</v>
      </c>
      <c r="P455" s="227"/>
      <c r="Q455" s="227"/>
      <c r="R455" s="227"/>
      <c r="S455" s="227"/>
    </row>
    <row r="456" spans="1:19" x14ac:dyDescent="0.2">
      <c r="A456" s="406"/>
      <c r="B456" s="404"/>
      <c r="C456" s="404"/>
      <c r="D456" s="327" t="s">
        <v>1137</v>
      </c>
      <c r="G456" s="227"/>
      <c r="H456" s="242"/>
      <c r="I456" s="248"/>
      <c r="J456" s="249">
        <v>3</v>
      </c>
      <c r="K456" s="250"/>
      <c r="L456" s="251" t="s">
        <v>1318</v>
      </c>
      <c r="M456" s="250"/>
      <c r="N456" s="250"/>
      <c r="O456" s="282" t="s">
        <v>1137</v>
      </c>
      <c r="P456" s="227"/>
      <c r="Q456" s="227"/>
      <c r="R456" s="227"/>
      <c r="S456" s="227"/>
    </row>
    <row r="457" spans="1:19" x14ac:dyDescent="0.2">
      <c r="A457" s="406"/>
      <c r="B457" s="404"/>
      <c r="C457" s="404"/>
      <c r="D457" s="327" t="s">
        <v>1137</v>
      </c>
      <c r="G457" s="227"/>
      <c r="H457" s="242"/>
      <c r="I457" s="248"/>
      <c r="J457" s="249">
        <v>4</v>
      </c>
      <c r="K457" s="250"/>
      <c r="L457" s="251" t="s">
        <v>1319</v>
      </c>
      <c r="M457" s="250"/>
      <c r="N457" s="250"/>
      <c r="O457" s="282" t="s">
        <v>1137</v>
      </c>
      <c r="P457" s="227"/>
      <c r="Q457" s="227"/>
      <c r="R457" s="227"/>
      <c r="S457" s="227"/>
    </row>
    <row r="458" spans="1:19" x14ac:dyDescent="0.2">
      <c r="A458" s="406"/>
      <c r="B458" s="404"/>
      <c r="C458" s="404"/>
      <c r="D458" s="327" t="s">
        <v>1137</v>
      </c>
      <c r="G458" s="227"/>
      <c r="H458" s="242"/>
      <c r="I458" s="248"/>
      <c r="J458" s="249">
        <v>5</v>
      </c>
      <c r="K458" s="250"/>
      <c r="L458" s="251" t="s">
        <v>1210</v>
      </c>
      <c r="M458" s="250"/>
      <c r="N458" s="250"/>
      <c r="O458" s="282" t="s">
        <v>1137</v>
      </c>
      <c r="P458" s="227"/>
      <c r="Q458" s="227"/>
      <c r="R458" s="227"/>
      <c r="S458" s="227"/>
    </row>
    <row r="459" spans="1:19" x14ac:dyDescent="0.2">
      <c r="A459" s="406"/>
      <c r="B459" s="404"/>
      <c r="C459" s="404"/>
      <c r="D459" s="327" t="s">
        <v>1137</v>
      </c>
      <c r="G459" s="227"/>
      <c r="H459" s="242"/>
      <c r="I459" s="248"/>
      <c r="J459" s="249">
        <v>6</v>
      </c>
      <c r="K459" s="250"/>
      <c r="L459" s="251" t="s">
        <v>1330</v>
      </c>
      <c r="M459" s="250"/>
      <c r="N459" s="250"/>
      <c r="O459" s="282" t="s">
        <v>1137</v>
      </c>
      <c r="P459" s="227"/>
      <c r="Q459" s="227"/>
      <c r="R459" s="227"/>
      <c r="S459" s="227"/>
    </row>
    <row r="460" spans="1:19" x14ac:dyDescent="0.2">
      <c r="A460" s="406"/>
      <c r="B460" s="404"/>
      <c r="C460" s="404"/>
      <c r="D460" s="327" t="s">
        <v>1137</v>
      </c>
      <c r="G460" s="227"/>
      <c r="H460" s="242"/>
      <c r="I460" s="248"/>
      <c r="J460" s="249">
        <v>7</v>
      </c>
      <c r="K460" s="250"/>
      <c r="L460" s="251" t="s">
        <v>1320</v>
      </c>
      <c r="M460" s="250"/>
      <c r="N460" s="250"/>
      <c r="O460" s="282" t="s">
        <v>1137</v>
      </c>
      <c r="P460" s="302"/>
      <c r="Q460" s="302"/>
      <c r="R460" s="302"/>
      <c r="S460" s="302"/>
    </row>
    <row r="461" spans="1:19" x14ac:dyDescent="0.2">
      <c r="A461" s="406"/>
      <c r="B461" s="404"/>
      <c r="C461" s="404"/>
      <c r="D461" s="327" t="s">
        <v>1137</v>
      </c>
      <c r="G461" s="227"/>
      <c r="H461" s="242"/>
      <c r="I461" s="248"/>
      <c r="J461" s="249">
        <v>8</v>
      </c>
      <c r="K461" s="250"/>
      <c r="L461" s="251" t="s">
        <v>1321</v>
      </c>
      <c r="M461" s="250"/>
      <c r="N461" s="250"/>
      <c r="O461" s="282" t="s">
        <v>1137</v>
      </c>
      <c r="P461" s="227"/>
      <c r="Q461" s="227"/>
      <c r="R461" s="227"/>
      <c r="S461" s="227"/>
    </row>
    <row r="462" spans="1:19" x14ac:dyDescent="0.2">
      <c r="A462" s="406"/>
      <c r="B462" s="404"/>
      <c r="C462" s="404"/>
      <c r="D462" s="327" t="s">
        <v>1137</v>
      </c>
      <c r="G462" s="227"/>
      <c r="H462" s="242"/>
      <c r="I462" s="248"/>
      <c r="J462" s="249">
        <v>9</v>
      </c>
      <c r="K462" s="250"/>
      <c r="L462" s="251" t="s">
        <v>1313</v>
      </c>
      <c r="M462" s="250"/>
      <c r="N462" s="250"/>
      <c r="O462" s="282" t="s">
        <v>1137</v>
      </c>
      <c r="P462" s="227"/>
      <c r="Q462" s="227"/>
      <c r="R462" s="227"/>
      <c r="S462" s="227"/>
    </row>
    <row r="463" spans="1:19" x14ac:dyDescent="0.2">
      <c r="A463" s="406"/>
      <c r="B463" s="404"/>
      <c r="C463" s="404"/>
      <c r="D463" s="327" t="s">
        <v>1137</v>
      </c>
      <c r="G463" s="227"/>
      <c r="H463" s="242"/>
      <c r="I463" s="248"/>
      <c r="J463" s="249">
        <v>10</v>
      </c>
      <c r="K463" s="250"/>
      <c r="L463" s="251" t="s">
        <v>1305</v>
      </c>
      <c r="M463" s="250"/>
      <c r="N463" s="250"/>
      <c r="O463" s="282" t="s">
        <v>1137</v>
      </c>
      <c r="P463" s="227"/>
      <c r="Q463" s="227"/>
      <c r="R463" s="227"/>
      <c r="S463" s="227"/>
    </row>
    <row r="464" spans="1:19" x14ac:dyDescent="0.2">
      <c r="A464" s="406"/>
      <c r="B464" s="404"/>
      <c r="C464" s="404"/>
      <c r="D464" s="327" t="s">
        <v>1137</v>
      </c>
      <c r="G464" s="227"/>
      <c r="H464" s="242"/>
      <c r="I464" s="248"/>
      <c r="J464" s="249">
        <v>11</v>
      </c>
      <c r="K464" s="250"/>
      <c r="L464" s="251" t="s">
        <v>1322</v>
      </c>
      <c r="M464" s="250"/>
      <c r="N464" s="250"/>
      <c r="O464" s="282" t="s">
        <v>1137</v>
      </c>
      <c r="P464" s="227"/>
      <c r="Q464" s="227"/>
      <c r="R464" s="227"/>
      <c r="S464" s="227"/>
    </row>
    <row r="465" spans="1:19" x14ac:dyDescent="0.2">
      <c r="A465" s="406"/>
      <c r="B465" s="404"/>
      <c r="C465" s="404"/>
      <c r="D465" s="327" t="s">
        <v>1137</v>
      </c>
      <c r="G465" s="227"/>
      <c r="H465" s="242"/>
      <c r="I465" s="248"/>
      <c r="J465" s="249">
        <v>12</v>
      </c>
      <c r="K465" s="250"/>
      <c r="L465" s="251" t="s">
        <v>1314</v>
      </c>
      <c r="M465" s="250"/>
      <c r="N465" s="250"/>
      <c r="O465" s="282" t="s">
        <v>1137</v>
      </c>
      <c r="P465" s="227"/>
      <c r="Q465" s="227"/>
      <c r="R465" s="227"/>
      <c r="S465" s="227"/>
    </row>
    <row r="466" spans="1:19" x14ac:dyDescent="0.2">
      <c r="A466" s="406"/>
      <c r="B466" s="404"/>
      <c r="C466" s="404"/>
      <c r="D466" s="327" t="s">
        <v>1137</v>
      </c>
      <c r="G466" s="250"/>
      <c r="H466" s="242"/>
      <c r="I466" s="248"/>
      <c r="J466" s="249">
        <v>13</v>
      </c>
      <c r="K466" s="251"/>
      <c r="L466" s="251" t="s">
        <v>1323</v>
      </c>
      <c r="M466" s="250"/>
      <c r="N466" s="250"/>
      <c r="O466" s="282" t="s">
        <v>1137</v>
      </c>
      <c r="P466" s="250"/>
      <c r="Q466" s="250"/>
      <c r="R466" s="250"/>
      <c r="S466" s="250"/>
    </row>
    <row r="467" spans="1:19" x14ac:dyDescent="0.2">
      <c r="A467" s="406"/>
      <c r="B467" s="404"/>
      <c r="C467" s="404"/>
      <c r="D467" s="327" t="s">
        <v>1137</v>
      </c>
      <c r="G467" s="227"/>
      <c r="H467" s="242"/>
      <c r="I467" s="248"/>
      <c r="J467" s="249">
        <v>14</v>
      </c>
      <c r="K467" s="250"/>
      <c r="L467" s="251" t="s">
        <v>1315</v>
      </c>
      <c r="M467" s="250"/>
      <c r="N467" s="250"/>
      <c r="O467" s="282" t="s">
        <v>1137</v>
      </c>
      <c r="P467" s="227"/>
      <c r="Q467" s="227"/>
      <c r="R467" s="227"/>
      <c r="S467" s="227"/>
    </row>
    <row r="468" spans="1:19" x14ac:dyDescent="0.2">
      <c r="A468" s="406"/>
      <c r="B468" s="404"/>
      <c r="C468" s="404"/>
      <c r="D468" s="327" t="s">
        <v>1137</v>
      </c>
      <c r="G468" s="227"/>
      <c r="H468" s="242"/>
      <c r="I468" s="248"/>
      <c r="J468" s="249">
        <v>15</v>
      </c>
      <c r="K468" s="250"/>
      <c r="L468" s="251" t="s">
        <v>1307</v>
      </c>
      <c r="M468" s="250"/>
      <c r="N468" s="250"/>
      <c r="O468" s="282" t="s">
        <v>1137</v>
      </c>
      <c r="P468" s="227"/>
      <c r="Q468" s="227"/>
      <c r="R468" s="227"/>
      <c r="S468" s="227"/>
    </row>
    <row r="469" spans="1:19" x14ac:dyDescent="0.2">
      <c r="A469" s="406"/>
      <c r="B469" s="404"/>
      <c r="C469" s="404"/>
      <c r="D469" s="327" t="s">
        <v>1137</v>
      </c>
      <c r="G469" s="227"/>
      <c r="H469" s="242"/>
      <c r="I469" s="248"/>
      <c r="J469" s="249">
        <v>16</v>
      </c>
      <c r="K469" s="250"/>
      <c r="L469" s="251" t="s">
        <v>1324</v>
      </c>
      <c r="M469" s="250"/>
      <c r="N469" s="250"/>
      <c r="O469" s="282" t="s">
        <v>1137</v>
      </c>
      <c r="P469" s="227"/>
      <c r="Q469" s="227"/>
      <c r="R469" s="227"/>
      <c r="S469" s="227"/>
    </row>
    <row r="470" spans="1:19" x14ac:dyDescent="0.2">
      <c r="A470" s="406"/>
      <c r="B470" s="404"/>
      <c r="C470" s="404"/>
      <c r="D470" s="327"/>
      <c r="G470" s="227"/>
      <c r="H470" s="242"/>
      <c r="I470" s="243" t="s">
        <v>1135</v>
      </c>
      <c r="J470" s="244"/>
      <c r="K470" s="258" t="s">
        <v>1327</v>
      </c>
      <c r="L470" s="246"/>
      <c r="M470" s="246"/>
      <c r="N470" s="246"/>
      <c r="O470" s="292"/>
      <c r="P470" s="227"/>
      <c r="Q470" s="227"/>
      <c r="R470" s="227"/>
      <c r="S470" s="227"/>
    </row>
    <row r="471" spans="1:19" x14ac:dyDescent="0.2">
      <c r="A471" s="406"/>
      <c r="B471" s="404"/>
      <c r="C471" s="404"/>
      <c r="D471" s="327" t="s">
        <v>1137</v>
      </c>
      <c r="G471" s="227"/>
      <c r="H471" s="242"/>
      <c r="I471" s="248"/>
      <c r="J471" s="249">
        <v>1</v>
      </c>
      <c r="K471" s="250"/>
      <c r="L471" s="251" t="s">
        <v>1318</v>
      </c>
      <c r="M471" s="250"/>
      <c r="N471" s="250"/>
      <c r="O471" s="282" t="s">
        <v>1137</v>
      </c>
      <c r="P471" s="227"/>
      <c r="Q471" s="227"/>
      <c r="R471" s="227"/>
      <c r="S471" s="227"/>
    </row>
    <row r="472" spans="1:19" x14ac:dyDescent="0.2">
      <c r="A472" s="406"/>
      <c r="B472" s="404"/>
      <c r="C472" s="404"/>
      <c r="D472" s="327" t="s">
        <v>1137</v>
      </c>
      <c r="G472" s="227"/>
      <c r="H472" s="242"/>
      <c r="I472" s="248"/>
      <c r="J472" s="249">
        <v>2</v>
      </c>
      <c r="K472" s="250"/>
      <c r="L472" s="251" t="s">
        <v>1319</v>
      </c>
      <c r="M472" s="250"/>
      <c r="N472" s="250"/>
      <c r="O472" s="282" t="s">
        <v>1137</v>
      </c>
      <c r="P472" s="227"/>
      <c r="Q472" s="227"/>
      <c r="R472" s="227"/>
      <c r="S472" s="227"/>
    </row>
    <row r="473" spans="1:19" x14ac:dyDescent="0.2">
      <c r="A473" s="406"/>
      <c r="B473" s="404"/>
      <c r="C473" s="404"/>
      <c r="D473" s="327" t="s">
        <v>1137</v>
      </c>
      <c r="G473" s="227"/>
      <c r="H473" s="242"/>
      <c r="I473" s="248"/>
      <c r="J473" s="249">
        <v>3</v>
      </c>
      <c r="K473" s="250"/>
      <c r="L473" s="251" t="s">
        <v>1210</v>
      </c>
      <c r="M473" s="250"/>
      <c r="N473" s="250"/>
      <c r="O473" s="282" t="s">
        <v>1137</v>
      </c>
      <c r="P473" s="227"/>
      <c r="Q473" s="227"/>
      <c r="R473" s="227"/>
      <c r="S473" s="227"/>
    </row>
    <row r="474" spans="1:19" x14ac:dyDescent="0.2">
      <c r="A474" s="406"/>
      <c r="B474" s="404"/>
      <c r="C474" s="404"/>
      <c r="D474" s="327" t="s">
        <v>1137</v>
      </c>
      <c r="G474" s="227"/>
      <c r="H474" s="242"/>
      <c r="I474" s="248"/>
      <c r="J474" s="249">
        <v>4</v>
      </c>
      <c r="K474" s="250"/>
      <c r="L474" s="251" t="s">
        <v>1320</v>
      </c>
      <c r="M474" s="250"/>
      <c r="N474" s="250"/>
      <c r="O474" s="282" t="s">
        <v>1137</v>
      </c>
      <c r="P474" s="227"/>
      <c r="Q474" s="227"/>
      <c r="R474" s="227"/>
      <c r="S474" s="227"/>
    </row>
    <row r="475" spans="1:19" x14ac:dyDescent="0.2">
      <c r="A475" s="406"/>
      <c r="B475" s="404"/>
      <c r="C475" s="404"/>
      <c r="D475" s="327" t="s">
        <v>1137</v>
      </c>
      <c r="G475" s="227"/>
      <c r="H475" s="242"/>
      <c r="I475" s="248"/>
      <c r="J475" s="249">
        <v>5</v>
      </c>
      <c r="K475" s="250"/>
      <c r="L475" s="251" t="s">
        <v>1321</v>
      </c>
      <c r="M475" s="250"/>
      <c r="N475" s="250"/>
      <c r="O475" s="282" t="s">
        <v>1137</v>
      </c>
      <c r="P475" s="227"/>
      <c r="Q475" s="227"/>
      <c r="R475" s="227"/>
      <c r="S475" s="227"/>
    </row>
    <row r="476" spans="1:19" x14ac:dyDescent="0.2">
      <c r="A476" s="406"/>
      <c r="B476" s="404"/>
      <c r="C476" s="404"/>
      <c r="D476" s="327" t="s">
        <v>1137</v>
      </c>
      <c r="G476" s="227"/>
      <c r="H476" s="242"/>
      <c r="I476" s="248"/>
      <c r="J476" s="249">
        <v>6</v>
      </c>
      <c r="K476" s="250"/>
      <c r="L476" s="251" t="s">
        <v>1305</v>
      </c>
      <c r="M476" s="250"/>
      <c r="N476" s="250"/>
      <c r="O476" s="282" t="s">
        <v>1137</v>
      </c>
      <c r="P476" s="227"/>
      <c r="Q476" s="227"/>
      <c r="R476" s="227"/>
      <c r="S476" s="227"/>
    </row>
    <row r="477" spans="1:19" x14ac:dyDescent="0.2">
      <c r="A477" s="406"/>
      <c r="B477" s="404"/>
      <c r="C477" s="404"/>
      <c r="D477" s="327" t="s">
        <v>1137</v>
      </c>
      <c r="G477" s="227"/>
      <c r="H477" s="242"/>
      <c r="I477" s="248"/>
      <c r="J477" s="249">
        <v>7</v>
      </c>
      <c r="K477" s="250"/>
      <c r="L477" s="251" t="s">
        <v>1322</v>
      </c>
      <c r="M477" s="250"/>
      <c r="N477" s="250"/>
      <c r="O477" s="282" t="s">
        <v>1137</v>
      </c>
      <c r="P477" s="227"/>
      <c r="Q477" s="227"/>
      <c r="R477" s="227"/>
      <c r="S477" s="227"/>
    </row>
    <row r="478" spans="1:19" x14ac:dyDescent="0.2">
      <c r="A478" s="406"/>
      <c r="B478" s="404"/>
      <c r="C478" s="404"/>
      <c r="D478" s="327" t="s">
        <v>1137</v>
      </c>
      <c r="G478" s="227"/>
      <c r="H478" s="242"/>
      <c r="I478" s="248"/>
      <c r="J478" s="249">
        <v>8</v>
      </c>
      <c r="K478" s="250"/>
      <c r="L478" s="251" t="s">
        <v>1314</v>
      </c>
      <c r="M478" s="250"/>
      <c r="N478" s="250"/>
      <c r="O478" s="282" t="s">
        <v>1137</v>
      </c>
      <c r="P478" s="227"/>
      <c r="Q478" s="227"/>
      <c r="R478" s="227"/>
      <c r="S478" s="227"/>
    </row>
    <row r="479" spans="1:19" x14ac:dyDescent="0.2">
      <c r="A479" s="406"/>
      <c r="B479" s="404"/>
      <c r="C479" s="404"/>
      <c r="D479" s="327" t="s">
        <v>1137</v>
      </c>
      <c r="G479" s="227"/>
      <c r="H479" s="242"/>
      <c r="I479" s="248"/>
      <c r="J479" s="249">
        <v>9</v>
      </c>
      <c r="K479" s="250"/>
      <c r="L479" s="251" t="s">
        <v>1323</v>
      </c>
      <c r="M479" s="250"/>
      <c r="N479" s="250"/>
      <c r="O479" s="282" t="s">
        <v>1137</v>
      </c>
      <c r="P479" s="227"/>
      <c r="Q479" s="227"/>
      <c r="R479" s="227"/>
      <c r="S479" s="227"/>
    </row>
    <row r="480" spans="1:19" ht="15.75" thickBot="1" x14ac:dyDescent="0.25">
      <c r="A480" s="406"/>
      <c r="B480" s="404"/>
      <c r="C480" s="404"/>
      <c r="D480" s="327" t="s">
        <v>1137</v>
      </c>
      <c r="G480" s="227"/>
      <c r="H480" s="293"/>
      <c r="I480" s="294"/>
      <c r="J480" s="295">
        <v>10</v>
      </c>
      <c r="K480" s="296"/>
      <c r="L480" s="297" t="s">
        <v>1324</v>
      </c>
      <c r="M480" s="296"/>
      <c r="N480" s="296"/>
      <c r="O480" s="351" t="s">
        <v>1137</v>
      </c>
      <c r="P480" s="227"/>
      <c r="Q480" s="227"/>
      <c r="R480" s="227"/>
      <c r="S480" s="227"/>
    </row>
    <row r="481" spans="1:19" x14ac:dyDescent="0.2">
      <c r="A481" s="406"/>
      <c r="B481" s="404"/>
      <c r="C481" s="404"/>
      <c r="D481" s="327"/>
      <c r="G481" s="250"/>
      <c r="H481" s="299"/>
      <c r="I481" s="248"/>
      <c r="J481" s="248"/>
      <c r="K481" s="250"/>
      <c r="L481" s="251"/>
      <c r="M481" s="250"/>
      <c r="N481" s="250"/>
      <c r="O481" s="233"/>
      <c r="P481" s="250"/>
      <c r="Q481" s="250"/>
      <c r="R481" s="250"/>
      <c r="S481" s="250"/>
    </row>
    <row r="482" spans="1:19" x14ac:dyDescent="0.2">
      <c r="A482" s="406">
        <v>45</v>
      </c>
      <c r="B482" s="404" t="s">
        <v>1638</v>
      </c>
      <c r="C482" s="404" t="s">
        <v>1331</v>
      </c>
      <c r="D482" s="327"/>
      <c r="G482" s="227"/>
      <c r="H482" s="267">
        <v>45</v>
      </c>
      <c r="I482" s="269"/>
      <c r="J482" s="280"/>
      <c r="K482" s="337" t="s">
        <v>1331</v>
      </c>
      <c r="L482" s="280"/>
      <c r="M482" s="280"/>
      <c r="N482" s="280"/>
      <c r="O482" s="291"/>
      <c r="P482" s="227"/>
      <c r="Q482" s="240">
        <f>H482</f>
        <v>45</v>
      </c>
      <c r="R482" s="232" t="str">
        <f>CONCATENATE("II-",TEXT(Q482,"0000"))</f>
        <v>II-0045</v>
      </c>
      <c r="S482" s="241" t="str">
        <f>K482</f>
        <v>HORMIGON  PUZOLANICO EXCLUIDA LA ARAMDURA</v>
      </c>
    </row>
    <row r="483" spans="1:19" x14ac:dyDescent="0.2">
      <c r="A483" s="406"/>
      <c r="B483" s="404"/>
      <c r="C483" s="404"/>
      <c r="D483" s="327"/>
      <c r="G483" s="227"/>
      <c r="H483" s="242"/>
      <c r="I483" s="243" t="s">
        <v>1096</v>
      </c>
      <c r="J483" s="244"/>
      <c r="K483" s="258" t="s">
        <v>1299</v>
      </c>
      <c r="L483" s="246"/>
      <c r="M483" s="246"/>
      <c r="N483" s="246"/>
      <c r="O483" s="292"/>
      <c r="P483" s="227"/>
      <c r="Q483" s="227"/>
      <c r="R483" s="227"/>
      <c r="S483" s="227"/>
    </row>
    <row r="484" spans="1:19" x14ac:dyDescent="0.2">
      <c r="A484" s="406"/>
      <c r="B484" s="404"/>
      <c r="C484" s="404"/>
      <c r="D484" s="327" t="s">
        <v>1137</v>
      </c>
      <c r="G484" s="227"/>
      <c r="H484" s="242"/>
      <c r="I484" s="248"/>
      <c r="J484" s="249">
        <v>1</v>
      </c>
      <c r="K484" s="250"/>
      <c r="L484" s="251" t="s">
        <v>1304</v>
      </c>
      <c r="M484" s="250"/>
      <c r="N484" s="250"/>
      <c r="O484" s="282" t="s">
        <v>1137</v>
      </c>
      <c r="P484" s="227"/>
      <c r="Q484" s="227"/>
      <c r="R484" s="227"/>
      <c r="S484" s="227"/>
    </row>
    <row r="485" spans="1:19" x14ac:dyDescent="0.2">
      <c r="A485" s="406"/>
      <c r="B485" s="404"/>
      <c r="C485" s="404"/>
      <c r="D485" s="327" t="s">
        <v>1137</v>
      </c>
      <c r="G485" s="227"/>
      <c r="H485" s="242"/>
      <c r="I485" s="248"/>
      <c r="J485" s="249">
        <v>2</v>
      </c>
      <c r="K485" s="250"/>
      <c r="L485" s="251" t="s">
        <v>1306</v>
      </c>
      <c r="M485" s="250"/>
      <c r="N485" s="250"/>
      <c r="O485" s="282" t="s">
        <v>1137</v>
      </c>
      <c r="P485" s="227"/>
      <c r="Q485" s="227"/>
      <c r="R485" s="227"/>
      <c r="S485" s="227"/>
    </row>
    <row r="486" spans="1:19" x14ac:dyDescent="0.2">
      <c r="A486" s="406"/>
      <c r="B486" s="404"/>
      <c r="C486" s="404"/>
      <c r="D486" s="327"/>
      <c r="G486" s="227"/>
      <c r="H486" s="242"/>
      <c r="I486" s="243" t="s">
        <v>1107</v>
      </c>
      <c r="J486" s="244"/>
      <c r="K486" s="258" t="s">
        <v>1303</v>
      </c>
      <c r="L486" s="246"/>
      <c r="M486" s="246"/>
      <c r="N486" s="246"/>
      <c r="O486" s="292"/>
      <c r="P486" s="227"/>
      <c r="Q486" s="227"/>
      <c r="R486" s="227"/>
      <c r="S486" s="227"/>
    </row>
    <row r="487" spans="1:19" x14ac:dyDescent="0.2">
      <c r="A487" s="406"/>
      <c r="B487" s="404"/>
      <c r="C487" s="404"/>
      <c r="D487" s="327" t="s">
        <v>1137</v>
      </c>
      <c r="G487" s="227"/>
      <c r="H487" s="242"/>
      <c r="I487" s="248"/>
      <c r="J487" s="249">
        <v>1</v>
      </c>
      <c r="K487" s="250"/>
      <c r="L487" s="251" t="s">
        <v>1304</v>
      </c>
      <c r="M487" s="250"/>
      <c r="N487" s="250"/>
      <c r="O487" s="282" t="s">
        <v>1137</v>
      </c>
      <c r="P487" s="227"/>
      <c r="Q487" s="227"/>
      <c r="R487" s="227"/>
      <c r="S487" s="227"/>
    </row>
    <row r="488" spans="1:19" x14ac:dyDescent="0.2">
      <c r="A488" s="406"/>
      <c r="B488" s="404"/>
      <c r="C488" s="404"/>
      <c r="D488" s="327" t="s">
        <v>1137</v>
      </c>
      <c r="G488" s="227"/>
      <c r="H488" s="242"/>
      <c r="I488" s="248"/>
      <c r="J488" s="249">
        <v>2</v>
      </c>
      <c r="K488" s="250"/>
      <c r="L488" s="251" t="s">
        <v>1306</v>
      </c>
      <c r="M488" s="250"/>
      <c r="N488" s="250"/>
      <c r="O488" s="282" t="s">
        <v>1137</v>
      </c>
      <c r="P488" s="227"/>
      <c r="Q488" s="227"/>
      <c r="R488" s="227"/>
      <c r="S488" s="227"/>
    </row>
    <row r="489" spans="1:19" x14ac:dyDescent="0.2">
      <c r="A489" s="406"/>
      <c r="B489" s="404"/>
      <c r="C489" s="404"/>
      <c r="D489" s="327" t="s">
        <v>1137</v>
      </c>
      <c r="G489" s="227"/>
      <c r="H489" s="242"/>
      <c r="I489" s="248"/>
      <c r="J489" s="249">
        <v>3</v>
      </c>
      <c r="K489" s="250"/>
      <c r="L489" s="251" t="s">
        <v>1315</v>
      </c>
      <c r="M489" s="250"/>
      <c r="N489" s="250"/>
      <c r="O489" s="282" t="s">
        <v>1137</v>
      </c>
      <c r="P489" s="227"/>
      <c r="Q489" s="227"/>
      <c r="R489" s="227"/>
      <c r="S489" s="227"/>
    </row>
    <row r="490" spans="1:19" x14ac:dyDescent="0.2">
      <c r="A490" s="406"/>
      <c r="B490" s="404"/>
      <c r="C490" s="404"/>
      <c r="D490" s="327"/>
      <c r="G490" s="227"/>
      <c r="H490" s="242"/>
      <c r="I490" s="243" t="s">
        <v>1109</v>
      </c>
      <c r="J490" s="244"/>
      <c r="K490" s="258" t="s">
        <v>1308</v>
      </c>
      <c r="L490" s="246"/>
      <c r="M490" s="246"/>
      <c r="N490" s="246"/>
      <c r="O490" s="292"/>
      <c r="P490" s="227"/>
      <c r="Q490" s="227"/>
      <c r="R490" s="227"/>
      <c r="S490" s="227"/>
    </row>
    <row r="491" spans="1:19" x14ac:dyDescent="0.2">
      <c r="A491" s="406"/>
      <c r="B491" s="404"/>
      <c r="C491" s="404"/>
      <c r="D491" s="327" t="s">
        <v>1137</v>
      </c>
      <c r="G491" s="227"/>
      <c r="H491" s="242"/>
      <c r="I491" s="248"/>
      <c r="J491" s="249">
        <v>1</v>
      </c>
      <c r="K491" s="250"/>
      <c r="L491" s="251" t="s">
        <v>1304</v>
      </c>
      <c r="M491" s="250"/>
      <c r="N491" s="250"/>
      <c r="O491" s="282" t="s">
        <v>1137</v>
      </c>
      <c r="P491" s="227"/>
      <c r="Q491" s="227"/>
      <c r="R491" s="227"/>
      <c r="S491" s="227"/>
    </row>
    <row r="492" spans="1:19" x14ac:dyDescent="0.2">
      <c r="A492" s="406"/>
      <c r="B492" s="404"/>
      <c r="C492" s="404"/>
      <c r="D492" s="327" t="s">
        <v>1137</v>
      </c>
      <c r="G492" s="227"/>
      <c r="H492" s="242"/>
      <c r="I492" s="248"/>
      <c r="J492" s="249">
        <v>2</v>
      </c>
      <c r="K492" s="250"/>
      <c r="L492" s="251" t="s">
        <v>1257</v>
      </c>
      <c r="M492" s="250"/>
      <c r="N492" s="250"/>
      <c r="O492" s="282" t="s">
        <v>1137</v>
      </c>
      <c r="P492" s="227"/>
      <c r="Q492" s="227"/>
      <c r="R492" s="227"/>
      <c r="S492" s="227"/>
    </row>
    <row r="493" spans="1:19" x14ac:dyDescent="0.2">
      <c r="A493" s="406"/>
      <c r="B493" s="404"/>
      <c r="C493" s="404"/>
      <c r="D493" s="327" t="s">
        <v>1137</v>
      </c>
      <c r="G493" s="227"/>
      <c r="H493" s="242"/>
      <c r="I493" s="248"/>
      <c r="J493" s="249">
        <v>3</v>
      </c>
      <c r="K493" s="250"/>
      <c r="L493" s="251" t="s">
        <v>1306</v>
      </c>
      <c r="M493" s="250"/>
      <c r="N493" s="250"/>
      <c r="O493" s="282" t="s">
        <v>1137</v>
      </c>
      <c r="P493" s="227"/>
      <c r="Q493" s="227"/>
      <c r="R493" s="227"/>
      <c r="S493" s="227"/>
    </row>
    <row r="494" spans="1:19" x14ac:dyDescent="0.2">
      <c r="A494" s="406"/>
      <c r="B494" s="404"/>
      <c r="C494" s="404"/>
      <c r="D494" s="327" t="s">
        <v>1137</v>
      </c>
      <c r="G494" s="227"/>
      <c r="H494" s="242"/>
      <c r="I494" s="248"/>
      <c r="J494" s="249">
        <v>4</v>
      </c>
      <c r="K494" s="250"/>
      <c r="L494" s="251" t="s">
        <v>1315</v>
      </c>
      <c r="M494" s="250"/>
      <c r="N494" s="250"/>
      <c r="O494" s="282" t="s">
        <v>1137</v>
      </c>
      <c r="P494" s="227"/>
      <c r="Q494" s="227"/>
      <c r="R494" s="227"/>
      <c r="S494" s="227"/>
    </row>
    <row r="495" spans="1:19" x14ac:dyDescent="0.2">
      <c r="A495" s="406"/>
      <c r="B495" s="404"/>
      <c r="C495" s="404"/>
      <c r="D495" s="327" t="s">
        <v>1137</v>
      </c>
      <c r="G495" s="227"/>
      <c r="H495" s="242"/>
      <c r="I495" s="248"/>
      <c r="J495" s="249">
        <v>5</v>
      </c>
      <c r="K495" s="250"/>
      <c r="L495" s="251" t="s">
        <v>1307</v>
      </c>
      <c r="M495" s="250"/>
      <c r="N495" s="250"/>
      <c r="O495" s="282" t="s">
        <v>1137</v>
      </c>
      <c r="P495" s="227"/>
      <c r="Q495" s="227"/>
      <c r="R495" s="227"/>
      <c r="S495" s="227"/>
    </row>
    <row r="496" spans="1:19" x14ac:dyDescent="0.2">
      <c r="A496" s="406"/>
      <c r="B496" s="404"/>
      <c r="C496" s="404"/>
      <c r="D496" s="327"/>
      <c r="G496" s="227"/>
      <c r="H496" s="242"/>
      <c r="I496" s="243" t="s">
        <v>1116</v>
      </c>
      <c r="J496" s="244"/>
      <c r="K496" s="258" t="s">
        <v>1311</v>
      </c>
      <c r="L496" s="246"/>
      <c r="M496" s="246"/>
      <c r="N496" s="246"/>
      <c r="O496" s="292"/>
      <c r="P496" s="227"/>
      <c r="Q496" s="227"/>
      <c r="R496" s="227"/>
      <c r="S496" s="227"/>
    </row>
    <row r="497" spans="1:19" x14ac:dyDescent="0.2">
      <c r="A497" s="406"/>
      <c r="B497" s="404"/>
      <c r="C497" s="404"/>
      <c r="D497" s="327" t="s">
        <v>1137</v>
      </c>
      <c r="G497" s="227"/>
      <c r="H497" s="242"/>
      <c r="I497" s="248"/>
      <c r="J497" s="249">
        <v>1</v>
      </c>
      <c r="K497" s="250"/>
      <c r="L497" s="251" t="s">
        <v>1309</v>
      </c>
      <c r="M497" s="250"/>
      <c r="N497" s="250"/>
      <c r="O497" s="282" t="s">
        <v>1137</v>
      </c>
      <c r="P497" s="227"/>
      <c r="Q497" s="227"/>
      <c r="R497" s="227"/>
      <c r="S497" s="227"/>
    </row>
    <row r="498" spans="1:19" x14ac:dyDescent="0.2">
      <c r="A498" s="406"/>
      <c r="B498" s="404"/>
      <c r="C498" s="404"/>
      <c r="D498" s="327" t="s">
        <v>1137</v>
      </c>
      <c r="G498" s="227"/>
      <c r="H498" s="242"/>
      <c r="I498" s="248"/>
      <c r="J498" s="249">
        <v>2</v>
      </c>
      <c r="K498" s="250"/>
      <c r="L498" s="251" t="s">
        <v>1175</v>
      </c>
      <c r="M498" s="250"/>
      <c r="N498" s="250"/>
      <c r="O498" s="282" t="s">
        <v>1137</v>
      </c>
      <c r="P498" s="227"/>
      <c r="Q498" s="227"/>
      <c r="R498" s="227"/>
      <c r="S498" s="227"/>
    </row>
    <row r="499" spans="1:19" x14ac:dyDescent="0.2">
      <c r="A499" s="406"/>
      <c r="B499" s="404"/>
      <c r="C499" s="404"/>
      <c r="D499" s="327" t="s">
        <v>1137</v>
      </c>
      <c r="G499" s="227"/>
      <c r="H499" s="242"/>
      <c r="I499" s="248"/>
      <c r="J499" s="249">
        <v>3</v>
      </c>
      <c r="K499" s="250"/>
      <c r="L499" s="251" t="s">
        <v>1304</v>
      </c>
      <c r="M499" s="250"/>
      <c r="N499" s="250"/>
      <c r="O499" s="282" t="s">
        <v>1137</v>
      </c>
      <c r="P499" s="227"/>
      <c r="Q499" s="227"/>
      <c r="R499" s="227"/>
      <c r="S499" s="227"/>
    </row>
    <row r="500" spans="1:19" x14ac:dyDescent="0.2">
      <c r="A500" s="406"/>
      <c r="B500" s="404"/>
      <c r="C500" s="404"/>
      <c r="D500" s="327" t="s">
        <v>1137</v>
      </c>
      <c r="G500" s="227"/>
      <c r="H500" s="242"/>
      <c r="I500" s="248"/>
      <c r="J500" s="249">
        <v>4</v>
      </c>
      <c r="K500" s="250"/>
      <c r="L500" s="251" t="s">
        <v>1257</v>
      </c>
      <c r="M500" s="250"/>
      <c r="N500" s="250"/>
      <c r="O500" s="282" t="s">
        <v>1137</v>
      </c>
      <c r="P500" s="227"/>
      <c r="Q500" s="227"/>
      <c r="R500" s="227"/>
      <c r="S500" s="227"/>
    </row>
    <row r="501" spans="1:19" x14ac:dyDescent="0.2">
      <c r="A501" s="406"/>
      <c r="B501" s="404"/>
      <c r="C501" s="404"/>
      <c r="D501" s="327" t="s">
        <v>1137</v>
      </c>
      <c r="G501" s="227"/>
      <c r="H501" s="242"/>
      <c r="I501" s="248"/>
      <c r="J501" s="249">
        <v>5</v>
      </c>
      <c r="K501" s="250"/>
      <c r="L501" s="251" t="s">
        <v>1306</v>
      </c>
      <c r="M501" s="250"/>
      <c r="N501" s="250"/>
      <c r="O501" s="282" t="s">
        <v>1137</v>
      </c>
      <c r="P501" s="227"/>
      <c r="Q501" s="227"/>
      <c r="R501" s="227"/>
      <c r="S501" s="227"/>
    </row>
    <row r="502" spans="1:19" x14ac:dyDescent="0.2">
      <c r="A502" s="406"/>
      <c r="B502" s="404"/>
      <c r="C502" s="404"/>
      <c r="D502" s="327" t="s">
        <v>1137</v>
      </c>
      <c r="G502" s="227"/>
      <c r="H502" s="242"/>
      <c r="I502" s="248"/>
      <c r="J502" s="249">
        <v>6</v>
      </c>
      <c r="K502" s="250"/>
      <c r="L502" s="251" t="s">
        <v>1315</v>
      </c>
      <c r="M502" s="250"/>
      <c r="N502" s="250"/>
      <c r="O502" s="282" t="s">
        <v>1137</v>
      </c>
      <c r="P502" s="227"/>
      <c r="Q502" s="227"/>
      <c r="R502" s="227"/>
      <c r="S502" s="227"/>
    </row>
    <row r="503" spans="1:19" x14ac:dyDescent="0.2">
      <c r="A503" s="406"/>
      <c r="B503" s="404"/>
      <c r="C503" s="404"/>
      <c r="D503" s="327" t="s">
        <v>1137</v>
      </c>
      <c r="G503" s="227"/>
      <c r="H503" s="242"/>
      <c r="I503" s="248"/>
      <c r="J503" s="249">
        <v>7</v>
      </c>
      <c r="K503" s="250"/>
      <c r="L503" s="251" t="s">
        <v>1307</v>
      </c>
      <c r="M503" s="250"/>
      <c r="N503" s="250"/>
      <c r="O503" s="282" t="s">
        <v>1137</v>
      </c>
      <c r="P503" s="227"/>
      <c r="Q503" s="227"/>
      <c r="R503" s="227"/>
      <c r="S503" s="227"/>
    </row>
    <row r="504" spans="1:19" x14ac:dyDescent="0.2">
      <c r="A504" s="406"/>
      <c r="B504" s="404"/>
      <c r="C504" s="404"/>
      <c r="D504" s="327"/>
      <c r="G504" s="227"/>
      <c r="H504" s="242"/>
      <c r="I504" s="243" t="s">
        <v>1131</v>
      </c>
      <c r="J504" s="244"/>
      <c r="K504" s="258" t="s">
        <v>1316</v>
      </c>
      <c r="L504" s="246"/>
      <c r="M504" s="246"/>
      <c r="N504" s="246"/>
      <c r="O504" s="292"/>
      <c r="P504" s="227"/>
      <c r="Q504" s="227"/>
      <c r="R504" s="227"/>
      <c r="S504" s="227"/>
    </row>
    <row r="505" spans="1:19" x14ac:dyDescent="0.2">
      <c r="A505" s="406"/>
      <c r="B505" s="404"/>
      <c r="C505" s="404"/>
      <c r="D505" s="327" t="s">
        <v>1137</v>
      </c>
      <c r="G505" s="227"/>
      <c r="H505" s="242"/>
      <c r="I505" s="248"/>
      <c r="J505" s="249">
        <v>1</v>
      </c>
      <c r="K505" s="250"/>
      <c r="L505" s="251" t="s">
        <v>1309</v>
      </c>
      <c r="M505" s="250"/>
      <c r="N505" s="250"/>
      <c r="O505" s="282" t="s">
        <v>1137</v>
      </c>
      <c r="P505" s="227"/>
      <c r="Q505" s="227"/>
      <c r="R505" s="227"/>
      <c r="S505" s="227"/>
    </row>
    <row r="506" spans="1:19" x14ac:dyDescent="0.2">
      <c r="A506" s="406"/>
      <c r="B506" s="404"/>
      <c r="C506" s="404"/>
      <c r="D506" s="327" t="s">
        <v>1137</v>
      </c>
      <c r="G506" s="227"/>
      <c r="H506" s="242"/>
      <c r="I506" s="248"/>
      <c r="J506" s="249">
        <v>2</v>
      </c>
      <c r="K506" s="250"/>
      <c r="L506" s="251" t="s">
        <v>1175</v>
      </c>
      <c r="M506" s="250"/>
      <c r="N506" s="250"/>
      <c r="O506" s="282" t="s">
        <v>1137</v>
      </c>
      <c r="P506" s="227"/>
      <c r="Q506" s="227"/>
      <c r="R506" s="227"/>
      <c r="S506" s="227"/>
    </row>
    <row r="507" spans="1:19" x14ac:dyDescent="0.2">
      <c r="A507" s="406"/>
      <c r="B507" s="404"/>
      <c r="C507" s="404"/>
      <c r="D507" s="327" t="s">
        <v>1137</v>
      </c>
      <c r="G507" s="227"/>
      <c r="H507" s="242"/>
      <c r="I507" s="248"/>
      <c r="J507" s="249">
        <v>3</v>
      </c>
      <c r="K507" s="250"/>
      <c r="L507" s="251" t="s">
        <v>1319</v>
      </c>
      <c r="M507" s="250"/>
      <c r="N507" s="250"/>
      <c r="O507" s="282" t="s">
        <v>1137</v>
      </c>
      <c r="P507" s="227"/>
      <c r="Q507" s="227"/>
      <c r="R507" s="227"/>
      <c r="S507" s="227"/>
    </row>
    <row r="508" spans="1:19" x14ac:dyDescent="0.2">
      <c r="A508" s="406"/>
      <c r="B508" s="404"/>
      <c r="C508" s="404"/>
      <c r="D508" s="327" t="s">
        <v>1137</v>
      </c>
      <c r="G508" s="227"/>
      <c r="H508" s="242"/>
      <c r="I508" s="248"/>
      <c r="J508" s="249">
        <v>4</v>
      </c>
      <c r="K508" s="250"/>
      <c r="L508" s="251" t="s">
        <v>1304</v>
      </c>
      <c r="M508" s="250"/>
      <c r="N508" s="250"/>
      <c r="O508" s="282" t="s">
        <v>1137</v>
      </c>
      <c r="P508" s="227"/>
      <c r="Q508" s="227"/>
      <c r="R508" s="227"/>
      <c r="S508" s="227"/>
    </row>
    <row r="509" spans="1:19" x14ac:dyDescent="0.2">
      <c r="A509" s="406"/>
      <c r="B509" s="404"/>
      <c r="C509" s="404"/>
      <c r="D509" s="327" t="s">
        <v>1137</v>
      </c>
      <c r="G509" s="227"/>
      <c r="H509" s="242"/>
      <c r="I509" s="248"/>
      <c r="J509" s="249">
        <v>5</v>
      </c>
      <c r="K509" s="250"/>
      <c r="L509" s="251" t="s">
        <v>1257</v>
      </c>
      <c r="M509" s="250"/>
      <c r="N509" s="250"/>
      <c r="O509" s="282" t="s">
        <v>1137</v>
      </c>
      <c r="P509" s="227"/>
      <c r="Q509" s="227"/>
      <c r="R509" s="227"/>
      <c r="S509" s="227"/>
    </row>
    <row r="510" spans="1:19" x14ac:dyDescent="0.2">
      <c r="A510" s="406"/>
      <c r="B510" s="404"/>
      <c r="C510" s="404"/>
      <c r="D510" s="327" t="s">
        <v>1137</v>
      </c>
      <c r="G510" s="227"/>
      <c r="H510" s="242"/>
      <c r="I510" s="248"/>
      <c r="J510" s="249">
        <v>6</v>
      </c>
      <c r="K510" s="250"/>
      <c r="L510" s="251" t="s">
        <v>1323</v>
      </c>
      <c r="M510" s="250"/>
      <c r="N510" s="250"/>
      <c r="O510" s="282" t="s">
        <v>1137</v>
      </c>
      <c r="P510" s="227"/>
      <c r="Q510" s="227"/>
      <c r="R510" s="227"/>
      <c r="S510" s="227"/>
    </row>
    <row r="511" spans="1:19" x14ac:dyDescent="0.2">
      <c r="A511" s="406"/>
      <c r="B511" s="404"/>
      <c r="C511" s="404"/>
      <c r="D511" s="327" t="s">
        <v>1137</v>
      </c>
      <c r="G511" s="227"/>
      <c r="H511" s="242"/>
      <c r="I511" s="248"/>
      <c r="J511" s="249">
        <v>7</v>
      </c>
      <c r="K511" s="250"/>
      <c r="L511" s="251" t="s">
        <v>1315</v>
      </c>
      <c r="M511" s="250"/>
      <c r="N511" s="250"/>
      <c r="O511" s="282" t="s">
        <v>1137</v>
      </c>
      <c r="P511" s="227"/>
      <c r="Q511" s="227"/>
      <c r="R511" s="227"/>
      <c r="S511" s="227"/>
    </row>
    <row r="512" spans="1:19" x14ac:dyDescent="0.2">
      <c r="A512" s="406"/>
      <c r="B512" s="404"/>
      <c r="C512" s="404"/>
      <c r="D512" s="327" t="s">
        <v>1137</v>
      </c>
      <c r="G512" s="250"/>
      <c r="H512" s="242"/>
      <c r="I512" s="248"/>
      <c r="J512" s="249">
        <v>8</v>
      </c>
      <c r="K512" s="250"/>
      <c r="L512" s="256" t="s">
        <v>1332</v>
      </c>
      <c r="M512" s="255"/>
      <c r="N512" s="255"/>
      <c r="O512" s="301" t="s">
        <v>1137</v>
      </c>
      <c r="P512" s="227"/>
      <c r="Q512" s="227"/>
      <c r="R512" s="227"/>
      <c r="S512" s="227"/>
    </row>
    <row r="513" spans="1:19" x14ac:dyDescent="0.2">
      <c r="A513" s="406"/>
      <c r="B513" s="404"/>
      <c r="C513" s="404"/>
      <c r="D513" s="327"/>
      <c r="G513" s="227"/>
      <c r="H513" s="242"/>
      <c r="I513" s="243" t="s">
        <v>1133</v>
      </c>
      <c r="J513" s="244"/>
      <c r="K513" s="258" t="s">
        <v>1325</v>
      </c>
      <c r="L513" s="246"/>
      <c r="M513" s="246"/>
      <c r="N513" s="246"/>
      <c r="O513" s="292"/>
      <c r="P513" s="227"/>
      <c r="Q513" s="227"/>
      <c r="R513" s="227"/>
      <c r="S513" s="227"/>
    </row>
    <row r="514" spans="1:19" x14ac:dyDescent="0.2">
      <c r="A514" s="406"/>
      <c r="B514" s="404"/>
      <c r="C514" s="404"/>
      <c r="D514" s="327" t="s">
        <v>1137</v>
      </c>
      <c r="G514" s="227"/>
      <c r="H514" s="242"/>
      <c r="I514" s="248"/>
      <c r="J514" s="249">
        <v>1</v>
      </c>
      <c r="K514" s="250"/>
      <c r="L514" s="251" t="s">
        <v>1309</v>
      </c>
      <c r="M514" s="250"/>
      <c r="N514" s="250"/>
      <c r="O514" s="282" t="s">
        <v>1137</v>
      </c>
      <c r="P514" s="227"/>
      <c r="Q514" s="227"/>
      <c r="R514" s="227"/>
      <c r="S514" s="227"/>
    </row>
    <row r="515" spans="1:19" x14ac:dyDescent="0.2">
      <c r="A515" s="406"/>
      <c r="B515" s="404"/>
      <c r="C515" s="404"/>
      <c r="D515" s="327" t="s">
        <v>1137</v>
      </c>
      <c r="G515" s="227"/>
      <c r="H515" s="242"/>
      <c r="I515" s="248"/>
      <c r="J515" s="249">
        <v>2</v>
      </c>
      <c r="K515" s="250"/>
      <c r="L515" s="251" t="s">
        <v>1175</v>
      </c>
      <c r="M515" s="250"/>
      <c r="N515" s="250"/>
      <c r="O515" s="282" t="s">
        <v>1137</v>
      </c>
      <c r="P515" s="227"/>
      <c r="Q515" s="227"/>
      <c r="R515" s="227"/>
      <c r="S515" s="227"/>
    </row>
    <row r="516" spans="1:19" x14ac:dyDescent="0.2">
      <c r="A516" s="406"/>
      <c r="B516" s="404"/>
      <c r="C516" s="404"/>
      <c r="D516" s="327" t="s">
        <v>1137</v>
      </c>
      <c r="G516" s="227"/>
      <c r="H516" s="242"/>
      <c r="I516" s="248"/>
      <c r="J516" s="249">
        <v>3</v>
      </c>
      <c r="K516" s="250"/>
      <c r="L516" s="251" t="s">
        <v>1319</v>
      </c>
      <c r="M516" s="250"/>
      <c r="N516" s="250"/>
      <c r="O516" s="282" t="s">
        <v>1137</v>
      </c>
      <c r="P516" s="227"/>
      <c r="Q516" s="227"/>
      <c r="R516" s="227"/>
      <c r="S516" s="227"/>
    </row>
    <row r="517" spans="1:19" x14ac:dyDescent="0.2">
      <c r="A517" s="406"/>
      <c r="B517" s="404"/>
      <c r="C517" s="404"/>
      <c r="D517" s="327" t="s">
        <v>1137</v>
      </c>
      <c r="G517" s="227"/>
      <c r="H517" s="242"/>
      <c r="I517" s="248"/>
      <c r="J517" s="249">
        <v>4</v>
      </c>
      <c r="K517" s="250"/>
      <c r="L517" s="251" t="s">
        <v>1323</v>
      </c>
      <c r="M517" s="250"/>
      <c r="N517" s="250"/>
      <c r="O517" s="282" t="s">
        <v>1137</v>
      </c>
      <c r="P517" s="227"/>
      <c r="Q517" s="227"/>
      <c r="R517" s="227"/>
      <c r="S517" s="227"/>
    </row>
    <row r="518" spans="1:19" x14ac:dyDescent="0.2">
      <c r="A518" s="406"/>
      <c r="B518" s="404"/>
      <c r="C518" s="404"/>
      <c r="D518" s="327" t="s">
        <v>1137</v>
      </c>
      <c r="G518" s="227"/>
      <c r="H518" s="242"/>
      <c r="I518" s="248"/>
      <c r="J518" s="249">
        <v>5</v>
      </c>
      <c r="K518" s="250"/>
      <c r="L518" s="251" t="s">
        <v>1315</v>
      </c>
      <c r="M518" s="250"/>
      <c r="N518" s="250"/>
      <c r="O518" s="282" t="s">
        <v>1137</v>
      </c>
      <c r="P518" s="227"/>
      <c r="Q518" s="227"/>
      <c r="R518" s="227"/>
      <c r="S518" s="227"/>
    </row>
    <row r="519" spans="1:19" ht="15.75" thickBot="1" x14ac:dyDescent="0.25">
      <c r="A519" s="406"/>
      <c r="B519" s="404"/>
      <c r="C519" s="404"/>
      <c r="D519" s="327" t="s">
        <v>1137</v>
      </c>
      <c r="G519" s="227"/>
      <c r="H519" s="260"/>
      <c r="I519" s="261"/>
      <c r="J519" s="262">
        <v>6</v>
      </c>
      <c r="K519" s="263"/>
      <c r="L519" s="264" t="s">
        <v>1307</v>
      </c>
      <c r="M519" s="263"/>
      <c r="N519" s="263"/>
      <c r="O519" s="348" t="s">
        <v>1137</v>
      </c>
      <c r="P519" s="227"/>
      <c r="Q519" s="227"/>
      <c r="R519" s="227"/>
      <c r="S519" s="227"/>
    </row>
    <row r="520" spans="1:19" ht="15.75" thickTop="1" x14ac:dyDescent="0.2">
      <c r="A520" s="406">
        <v>46</v>
      </c>
      <c r="B520" s="404" t="s">
        <v>1639</v>
      </c>
      <c r="C520" s="404" t="s">
        <v>1333</v>
      </c>
      <c r="D520" s="327"/>
      <c r="G520" s="227"/>
      <c r="H520" s="267">
        <v>46</v>
      </c>
      <c r="I520" s="269"/>
      <c r="J520" s="280"/>
      <c r="K520" s="337" t="s">
        <v>1333</v>
      </c>
      <c r="L520" s="280"/>
      <c r="M520" s="280"/>
      <c r="N520" s="280"/>
      <c r="O520" s="291"/>
      <c r="P520" s="227"/>
      <c r="Q520" s="240">
        <f>H520</f>
        <v>46</v>
      </c>
      <c r="R520" s="232" t="str">
        <f>CONCATENATE("II-",TEXT(Q520,"0000"))</f>
        <v>II-0046</v>
      </c>
      <c r="S520" s="241" t="str">
        <f>K520</f>
        <v>IMPERMEABILIZACION</v>
      </c>
    </row>
    <row r="521" spans="1:19" x14ac:dyDescent="0.2">
      <c r="A521" s="406"/>
      <c r="B521" s="404"/>
      <c r="C521" s="404"/>
      <c r="D521" s="327" t="s">
        <v>1170</v>
      </c>
      <c r="G521" s="227"/>
      <c r="H521" s="242"/>
      <c r="I521" s="243" t="s">
        <v>1096</v>
      </c>
      <c r="J521" s="250"/>
      <c r="K521" s="251" t="s">
        <v>1334</v>
      </c>
      <c r="L521" s="250"/>
      <c r="M521" s="250"/>
      <c r="N521" s="250"/>
      <c r="O521" s="282" t="s">
        <v>1170</v>
      </c>
      <c r="P521" s="227"/>
      <c r="Q521" s="227"/>
      <c r="R521" s="227"/>
      <c r="S521" s="227"/>
    </row>
    <row r="522" spans="1:19" x14ac:dyDescent="0.2">
      <c r="A522" s="406"/>
      <c r="B522" s="404"/>
      <c r="C522" s="404"/>
      <c r="D522" s="327"/>
      <c r="G522" s="227"/>
      <c r="H522" s="242"/>
      <c r="I522" s="243" t="s">
        <v>1107</v>
      </c>
      <c r="J522" s="244"/>
      <c r="K522" s="258" t="s">
        <v>1335</v>
      </c>
      <c r="L522" s="246"/>
      <c r="M522" s="246"/>
      <c r="N522" s="246"/>
      <c r="O522" s="292"/>
      <c r="P522" s="227"/>
      <c r="Q522" s="227"/>
      <c r="R522" s="227"/>
      <c r="S522" s="227"/>
    </row>
    <row r="523" spans="1:19" x14ac:dyDescent="0.2">
      <c r="A523" s="406"/>
      <c r="B523" s="404"/>
      <c r="C523" s="404"/>
      <c r="D523" s="327" t="s">
        <v>1170</v>
      </c>
      <c r="G523" s="227"/>
      <c r="H523" s="242"/>
      <c r="I523" s="248"/>
      <c r="J523" s="249">
        <v>1</v>
      </c>
      <c r="K523" s="250"/>
      <c r="L523" s="251" t="s">
        <v>1336</v>
      </c>
      <c r="M523" s="250"/>
      <c r="N523" s="250"/>
      <c r="O523" s="282" t="s">
        <v>1170</v>
      </c>
      <c r="P523" s="227"/>
      <c r="Q523" s="227"/>
      <c r="R523" s="227"/>
      <c r="S523" s="227"/>
    </row>
    <row r="524" spans="1:19" ht="15.75" thickBot="1" x14ac:dyDescent="0.25">
      <c r="A524" s="406"/>
      <c r="B524" s="404"/>
      <c r="C524" s="404"/>
      <c r="D524" s="327" t="s">
        <v>1170</v>
      </c>
      <c r="G524" s="227"/>
      <c r="H524" s="260"/>
      <c r="I524" s="261"/>
      <c r="J524" s="262">
        <v>2</v>
      </c>
      <c r="K524" s="263"/>
      <c r="L524" s="264" t="s">
        <v>1337</v>
      </c>
      <c r="M524" s="263"/>
      <c r="N524" s="263"/>
      <c r="O524" s="348" t="s">
        <v>1170</v>
      </c>
      <c r="P524" s="227"/>
      <c r="Q524" s="227"/>
      <c r="R524" s="227"/>
      <c r="S524" s="227"/>
    </row>
    <row r="525" spans="1:19" ht="15.75" thickTop="1" x14ac:dyDescent="0.2">
      <c r="A525" s="406">
        <v>47</v>
      </c>
      <c r="B525" s="404" t="s">
        <v>1640</v>
      </c>
      <c r="C525" s="404" t="s">
        <v>1338</v>
      </c>
      <c r="D525" s="327"/>
      <c r="G525" s="227"/>
      <c r="H525" s="267">
        <v>47</v>
      </c>
      <c r="I525" s="269"/>
      <c r="J525" s="280"/>
      <c r="K525" s="337" t="s">
        <v>1338</v>
      </c>
      <c r="L525" s="280"/>
      <c r="M525" s="280"/>
      <c r="N525" s="280"/>
      <c r="O525" s="291"/>
      <c r="P525" s="227"/>
      <c r="Q525" s="240">
        <f>H525</f>
        <v>47</v>
      </c>
      <c r="R525" s="232" t="str">
        <f>CONCATENATE("II-",TEXT(Q525,"0000"))</f>
        <v>II-0047</v>
      </c>
      <c r="S525" s="241" t="str">
        <f>K525</f>
        <v>IMPRIMACIÒN CON MATERIAL BITUMINOSO</v>
      </c>
    </row>
    <row r="526" spans="1:19" x14ac:dyDescent="0.2">
      <c r="A526" s="406"/>
      <c r="B526" s="404"/>
      <c r="C526" s="404"/>
      <c r="D526" s="327" t="s">
        <v>1170</v>
      </c>
      <c r="G526" s="227"/>
      <c r="H526" s="242"/>
      <c r="I526" s="243" t="s">
        <v>1096</v>
      </c>
      <c r="J526" s="288"/>
      <c r="K526" s="309" t="s">
        <v>1336</v>
      </c>
      <c r="L526" s="309"/>
      <c r="M526" s="309"/>
      <c r="N526" s="288"/>
      <c r="O526" s="322" t="s">
        <v>1170</v>
      </c>
      <c r="P526" s="227"/>
      <c r="Q526" s="227"/>
      <c r="R526" s="227"/>
      <c r="S526" s="227"/>
    </row>
    <row r="527" spans="1:19" ht="15.75" thickBot="1" x14ac:dyDescent="0.25">
      <c r="A527" s="406"/>
      <c r="B527" s="404"/>
      <c r="C527" s="404"/>
      <c r="D527" s="327" t="s">
        <v>1170</v>
      </c>
      <c r="G527" s="227"/>
      <c r="H527" s="293"/>
      <c r="I527" s="295" t="s">
        <v>1107</v>
      </c>
      <c r="J527" s="296"/>
      <c r="K527" s="297" t="s">
        <v>1337</v>
      </c>
      <c r="L527" s="297"/>
      <c r="M527" s="297"/>
      <c r="N527" s="296"/>
      <c r="O527" s="351" t="s">
        <v>1170</v>
      </c>
      <c r="P527" s="227"/>
      <c r="Q527" s="227"/>
      <c r="R527" s="227"/>
      <c r="S527" s="227"/>
    </row>
    <row r="528" spans="1:19" x14ac:dyDescent="0.2">
      <c r="A528" s="406"/>
      <c r="B528" s="404"/>
      <c r="C528" s="404"/>
      <c r="D528" s="327"/>
      <c r="G528" s="227"/>
      <c r="H528" s="299"/>
      <c r="I528" s="248"/>
      <c r="J528" s="250"/>
      <c r="K528" s="251"/>
      <c r="L528" s="251"/>
      <c r="M528" s="251"/>
      <c r="N528" s="250"/>
      <c r="O528" s="233"/>
      <c r="P528" s="227"/>
      <c r="Q528" s="227"/>
      <c r="R528" s="227"/>
      <c r="S528" s="227"/>
    </row>
    <row r="529" spans="1:19" x14ac:dyDescent="0.2">
      <c r="A529" s="406"/>
      <c r="B529" s="404"/>
      <c r="C529" s="404"/>
      <c r="D529" s="327"/>
      <c r="G529" s="250"/>
      <c r="H529" s="299"/>
      <c r="I529" s="248"/>
      <c r="J529" s="250"/>
      <c r="K529" s="251"/>
      <c r="L529" s="251"/>
      <c r="M529" s="251"/>
      <c r="N529" s="250"/>
      <c r="O529" s="233"/>
      <c r="P529" s="250"/>
      <c r="Q529" s="250"/>
      <c r="R529" s="250"/>
      <c r="S529" s="250"/>
    </row>
    <row r="530" spans="1:19" x14ac:dyDescent="0.2">
      <c r="A530" s="406">
        <v>48</v>
      </c>
      <c r="B530" s="404" t="s">
        <v>1641</v>
      </c>
      <c r="C530" s="404" t="s">
        <v>1339</v>
      </c>
      <c r="D530" s="327"/>
      <c r="G530" s="227"/>
      <c r="H530" s="267">
        <v>48</v>
      </c>
      <c r="I530" s="269"/>
      <c r="J530" s="280"/>
      <c r="K530" s="337" t="s">
        <v>1339</v>
      </c>
      <c r="L530" s="280"/>
      <c r="M530" s="280"/>
      <c r="N530" s="280"/>
      <c r="O530" s="291"/>
      <c r="P530" s="227"/>
      <c r="Q530" s="240">
        <f>H530</f>
        <v>48</v>
      </c>
      <c r="R530" s="232" t="str">
        <f>CONCATENATE("II-",TEXT(Q530,"0000"))</f>
        <v>II-0048</v>
      </c>
      <c r="S530" s="241" t="str">
        <f>K530</f>
        <v>LIMPIEZA</v>
      </c>
    </row>
    <row r="531" spans="1:19" x14ac:dyDescent="0.2">
      <c r="A531" s="406"/>
      <c r="B531" s="404"/>
      <c r="C531" s="404"/>
      <c r="D531" s="327" t="s">
        <v>1341</v>
      </c>
      <c r="G531" s="227"/>
      <c r="H531" s="242"/>
      <c r="I531" s="374" t="s">
        <v>1096</v>
      </c>
      <c r="J531" s="250"/>
      <c r="K531" s="251" t="s">
        <v>1340</v>
      </c>
      <c r="L531" s="251"/>
      <c r="M531" s="251"/>
      <c r="N531" s="250"/>
      <c r="O531" s="282" t="s">
        <v>1341</v>
      </c>
      <c r="P531" s="227"/>
      <c r="Q531" s="227"/>
      <c r="R531" s="227"/>
      <c r="S531" s="227"/>
    </row>
    <row r="532" spans="1:19" x14ac:dyDescent="0.2">
      <c r="A532" s="406"/>
      <c r="B532" s="404"/>
      <c r="C532" s="404"/>
      <c r="D532" s="327" t="s">
        <v>1137</v>
      </c>
      <c r="G532" s="227"/>
      <c r="H532" s="242"/>
      <c r="I532" s="243" t="s">
        <v>1107</v>
      </c>
      <c r="J532" s="288"/>
      <c r="K532" s="309" t="s">
        <v>1342</v>
      </c>
      <c r="L532" s="309"/>
      <c r="M532" s="309"/>
      <c r="N532" s="288"/>
      <c r="O532" s="322" t="s">
        <v>1137</v>
      </c>
      <c r="P532" s="227"/>
      <c r="Q532" s="227"/>
      <c r="R532" s="227"/>
      <c r="S532" s="227"/>
    </row>
    <row r="533" spans="1:19" x14ac:dyDescent="0.2">
      <c r="A533" s="406"/>
      <c r="B533" s="404"/>
      <c r="C533" s="404"/>
      <c r="D533" s="327" t="s">
        <v>1137</v>
      </c>
      <c r="G533" s="227"/>
      <c r="H533" s="242"/>
      <c r="I533" s="249" t="s">
        <v>1109</v>
      </c>
      <c r="J533" s="250"/>
      <c r="K533" s="251" t="s">
        <v>1343</v>
      </c>
      <c r="L533" s="251"/>
      <c r="M533" s="251"/>
      <c r="N533" s="250"/>
      <c r="O533" s="282" t="s">
        <v>1137</v>
      </c>
      <c r="P533" s="227"/>
      <c r="Q533" s="227"/>
      <c r="R533" s="227"/>
      <c r="S533" s="227"/>
    </row>
    <row r="534" spans="1:19" x14ac:dyDescent="0.2">
      <c r="A534" s="406"/>
      <c r="B534" s="404"/>
      <c r="C534" s="404"/>
      <c r="D534" s="327" t="s">
        <v>1137</v>
      </c>
      <c r="G534" s="227"/>
      <c r="H534" s="242"/>
      <c r="I534" s="374" t="s">
        <v>1116</v>
      </c>
      <c r="J534" s="246"/>
      <c r="K534" s="258" t="s">
        <v>1344</v>
      </c>
      <c r="L534" s="258"/>
      <c r="M534" s="258"/>
      <c r="N534" s="246"/>
      <c r="O534" s="292" t="s">
        <v>1137</v>
      </c>
      <c r="P534" s="227"/>
      <c r="Q534" s="227"/>
      <c r="R534" s="227"/>
      <c r="S534" s="227"/>
    </row>
    <row r="535" spans="1:19" x14ac:dyDescent="0.2">
      <c r="A535" s="406"/>
      <c r="B535" s="404"/>
      <c r="C535" s="404"/>
      <c r="D535" s="327" t="s">
        <v>1137</v>
      </c>
      <c r="G535" s="227"/>
      <c r="H535" s="242"/>
      <c r="I535" s="243" t="s">
        <v>1131</v>
      </c>
      <c r="J535" s="288"/>
      <c r="K535" s="309" t="s">
        <v>1345</v>
      </c>
      <c r="L535" s="309"/>
      <c r="M535" s="309"/>
      <c r="N535" s="288"/>
      <c r="O535" s="322" t="s">
        <v>1137</v>
      </c>
      <c r="P535" s="227"/>
      <c r="Q535" s="227"/>
      <c r="R535" s="227"/>
      <c r="S535" s="227"/>
    </row>
    <row r="536" spans="1:19" x14ac:dyDescent="0.2">
      <c r="A536" s="406"/>
      <c r="B536" s="404"/>
      <c r="C536" s="404"/>
      <c r="D536" s="327" t="s">
        <v>1185</v>
      </c>
      <c r="G536" s="227"/>
      <c r="H536" s="242"/>
      <c r="I536" s="249" t="s">
        <v>1133</v>
      </c>
      <c r="J536" s="250"/>
      <c r="K536" s="251" t="s">
        <v>1346</v>
      </c>
      <c r="L536" s="251"/>
      <c r="M536" s="251"/>
      <c r="N536" s="250"/>
      <c r="O536" s="282" t="s">
        <v>1185</v>
      </c>
      <c r="P536" s="227"/>
      <c r="Q536" s="227"/>
      <c r="R536" s="227"/>
      <c r="S536" s="227"/>
    </row>
    <row r="537" spans="1:19" x14ac:dyDescent="0.2">
      <c r="A537" s="406"/>
      <c r="B537" s="404"/>
      <c r="C537" s="404"/>
      <c r="D537" s="327" t="s">
        <v>1232</v>
      </c>
      <c r="G537" s="227"/>
      <c r="H537" s="242"/>
      <c r="I537" s="243" t="s">
        <v>1135</v>
      </c>
      <c r="J537" s="288"/>
      <c r="K537" s="309" t="s">
        <v>1347</v>
      </c>
      <c r="L537" s="309"/>
      <c r="M537" s="309"/>
      <c r="N537" s="288"/>
      <c r="O537" s="322" t="s">
        <v>1232</v>
      </c>
      <c r="P537" s="227"/>
      <c r="Q537" s="227"/>
      <c r="R537" s="227"/>
      <c r="S537" s="227"/>
    </row>
    <row r="538" spans="1:19" ht="15.75" thickBot="1" x14ac:dyDescent="0.25">
      <c r="A538" s="406"/>
      <c r="B538" s="404"/>
      <c r="C538" s="404"/>
      <c r="D538" s="327" t="s">
        <v>1232</v>
      </c>
      <c r="G538" s="227"/>
      <c r="H538" s="260"/>
      <c r="I538" s="262" t="s">
        <v>1138</v>
      </c>
      <c r="J538" s="263"/>
      <c r="K538" s="264" t="s">
        <v>1348</v>
      </c>
      <c r="L538" s="264"/>
      <c r="M538" s="264"/>
      <c r="N538" s="263"/>
      <c r="O538" s="348" t="s">
        <v>1232</v>
      </c>
      <c r="P538" s="227"/>
      <c r="Q538" s="227"/>
      <c r="R538" s="227"/>
      <c r="S538" s="227"/>
    </row>
    <row r="539" spans="1:19" ht="15.75" thickTop="1" x14ac:dyDescent="0.2">
      <c r="A539" s="406">
        <v>49</v>
      </c>
      <c r="B539" s="404" t="s">
        <v>1642</v>
      </c>
      <c r="C539" s="404" t="s">
        <v>1349</v>
      </c>
      <c r="D539" s="327"/>
      <c r="G539" s="227"/>
      <c r="H539" s="267">
        <v>49</v>
      </c>
      <c r="I539" s="269"/>
      <c r="J539" s="280"/>
      <c r="K539" s="337" t="s">
        <v>1349</v>
      </c>
      <c r="L539" s="280"/>
      <c r="M539" s="280"/>
      <c r="N539" s="280"/>
      <c r="O539" s="291"/>
      <c r="P539" s="227"/>
      <c r="Q539" s="240">
        <f>H539</f>
        <v>49</v>
      </c>
      <c r="R539" s="232" t="str">
        <f>CONCATENATE("II-",TEXT(Q539,"0000"))</f>
        <v>II-0049</v>
      </c>
      <c r="S539" s="241" t="str">
        <f>K539</f>
        <v>LOSA DE HORMIGON</v>
      </c>
    </row>
    <row r="540" spans="1:19" ht="15.75" thickBot="1" x14ac:dyDescent="0.25">
      <c r="A540" s="406"/>
      <c r="B540" s="404"/>
      <c r="C540" s="404"/>
      <c r="D540" s="327" t="s">
        <v>1170</v>
      </c>
      <c r="G540" s="227"/>
      <c r="H540" s="271"/>
      <c r="I540" s="272" t="s">
        <v>1096</v>
      </c>
      <c r="J540" s="273"/>
      <c r="K540" s="311" t="s">
        <v>1139</v>
      </c>
      <c r="L540" s="275"/>
      <c r="M540" s="275"/>
      <c r="N540" s="275"/>
      <c r="O540" s="349" t="s">
        <v>1170</v>
      </c>
      <c r="P540" s="227"/>
      <c r="Q540" s="227"/>
      <c r="R540" s="227"/>
      <c r="S540" s="227"/>
    </row>
    <row r="541" spans="1:19" ht="15.75" thickTop="1" x14ac:dyDescent="0.2">
      <c r="A541" s="406">
        <v>50</v>
      </c>
      <c r="B541" s="404" t="s">
        <v>1643</v>
      </c>
      <c r="C541" s="404" t="s">
        <v>1350</v>
      </c>
      <c r="D541" s="327"/>
      <c r="G541" s="227"/>
      <c r="H541" s="267">
        <v>50</v>
      </c>
      <c r="I541" s="269"/>
      <c r="J541" s="280"/>
      <c r="K541" s="337" t="s">
        <v>1350</v>
      </c>
      <c r="L541" s="280"/>
      <c r="M541" s="280"/>
      <c r="N541" s="280"/>
      <c r="O541" s="291"/>
      <c r="P541" s="227"/>
      <c r="Q541" s="240">
        <f>H541</f>
        <v>50</v>
      </c>
      <c r="R541" s="232" t="str">
        <f>CONCATENATE("II-",TEXT(Q541,"0000"))</f>
        <v>II-0050</v>
      </c>
      <c r="S541" s="241" t="str">
        <f>K541</f>
        <v>LOSETAS DE HORMIGON</v>
      </c>
    </row>
    <row r="542" spans="1:19" x14ac:dyDescent="0.2">
      <c r="A542" s="406"/>
      <c r="B542" s="404"/>
      <c r="C542" s="404"/>
      <c r="D542" s="327"/>
      <c r="G542" s="227"/>
      <c r="H542" s="242"/>
      <c r="I542" s="243" t="s">
        <v>1096</v>
      </c>
      <c r="J542" s="244"/>
      <c r="K542" s="258" t="s">
        <v>1351</v>
      </c>
      <c r="L542" s="246"/>
      <c r="M542" s="246"/>
      <c r="N542" s="246"/>
      <c r="O542" s="292"/>
      <c r="P542" s="227"/>
      <c r="Q542" s="227"/>
      <c r="R542" s="227"/>
      <c r="S542" s="227"/>
    </row>
    <row r="543" spans="1:19" x14ac:dyDescent="0.2">
      <c r="A543" s="406"/>
      <c r="B543" s="404"/>
      <c r="C543" s="404"/>
      <c r="D543" s="327" t="s">
        <v>1170</v>
      </c>
      <c r="G543" s="227"/>
      <c r="H543" s="242"/>
      <c r="I543" s="248"/>
      <c r="J543" s="249">
        <v>1</v>
      </c>
      <c r="K543" s="250"/>
      <c r="L543" s="251" t="s">
        <v>1352</v>
      </c>
      <c r="M543" s="250"/>
      <c r="N543" s="250"/>
      <c r="O543" s="282" t="s">
        <v>1170</v>
      </c>
      <c r="P543" s="227"/>
      <c r="Q543" s="227"/>
      <c r="R543" s="227"/>
      <c r="S543" s="227"/>
    </row>
    <row r="544" spans="1:19" x14ac:dyDescent="0.2">
      <c r="A544" s="406"/>
      <c r="B544" s="404"/>
      <c r="C544" s="404"/>
      <c r="D544" s="327" t="s">
        <v>1170</v>
      </c>
      <c r="G544" s="227"/>
      <c r="H544" s="242"/>
      <c r="I544" s="248"/>
      <c r="J544" s="249">
        <v>2</v>
      </c>
      <c r="K544" s="250"/>
      <c r="L544" s="251" t="s">
        <v>1241</v>
      </c>
      <c r="M544" s="250"/>
      <c r="N544" s="250"/>
      <c r="O544" s="282" t="s">
        <v>1170</v>
      </c>
      <c r="P544" s="227"/>
      <c r="Q544" s="227"/>
      <c r="R544" s="227"/>
      <c r="S544" s="227"/>
    </row>
    <row r="545" spans="1:19" x14ac:dyDescent="0.2">
      <c r="A545" s="406"/>
      <c r="B545" s="404"/>
      <c r="C545" s="404"/>
      <c r="D545" s="327" t="s">
        <v>1170</v>
      </c>
      <c r="G545" s="227"/>
      <c r="H545" s="242"/>
      <c r="I545" s="248"/>
      <c r="J545" s="249">
        <v>3</v>
      </c>
      <c r="K545" s="250"/>
      <c r="L545" s="251" t="s">
        <v>1257</v>
      </c>
      <c r="M545" s="250"/>
      <c r="N545" s="250"/>
      <c r="O545" s="282" t="s">
        <v>1170</v>
      </c>
      <c r="P545" s="227"/>
      <c r="Q545" s="227"/>
      <c r="R545" s="227"/>
      <c r="S545" s="227"/>
    </row>
    <row r="546" spans="1:19" x14ac:dyDescent="0.2">
      <c r="A546" s="406"/>
      <c r="B546" s="404"/>
      <c r="C546" s="404"/>
      <c r="D546" s="327" t="s">
        <v>1170</v>
      </c>
      <c r="G546" s="227"/>
      <c r="H546" s="242"/>
      <c r="I546" s="248"/>
      <c r="J546" s="249">
        <v>4</v>
      </c>
      <c r="K546" s="250"/>
      <c r="L546" s="251" t="s">
        <v>1353</v>
      </c>
      <c r="M546" s="250"/>
      <c r="N546" s="250"/>
      <c r="O546" s="282" t="s">
        <v>1170</v>
      </c>
      <c r="P546" s="227"/>
      <c r="Q546" s="227"/>
      <c r="R546" s="227"/>
      <c r="S546" s="227"/>
    </row>
    <row r="547" spans="1:19" x14ac:dyDescent="0.2">
      <c r="A547" s="406"/>
      <c r="B547" s="404"/>
      <c r="C547" s="404"/>
      <c r="D547" s="327" t="s">
        <v>1170</v>
      </c>
      <c r="G547" s="227"/>
      <c r="H547" s="242"/>
      <c r="I547" s="248"/>
      <c r="J547" s="249">
        <v>5</v>
      </c>
      <c r="K547" s="250"/>
      <c r="L547" s="251" t="s">
        <v>1354</v>
      </c>
      <c r="M547" s="250"/>
      <c r="N547" s="250"/>
      <c r="O547" s="282" t="s">
        <v>1170</v>
      </c>
      <c r="P547" s="227"/>
      <c r="Q547" s="227"/>
      <c r="R547" s="227"/>
      <c r="S547" s="227"/>
    </row>
    <row r="548" spans="1:19" x14ac:dyDescent="0.2">
      <c r="A548" s="406"/>
      <c r="B548" s="404"/>
      <c r="C548" s="404"/>
      <c r="D548" s="327" t="s">
        <v>1170</v>
      </c>
      <c r="G548" s="227"/>
      <c r="H548" s="242"/>
      <c r="I548" s="243" t="s">
        <v>1107</v>
      </c>
      <c r="J548" s="375"/>
      <c r="K548" s="309" t="s">
        <v>1160</v>
      </c>
      <c r="L548" s="309"/>
      <c r="M548" s="288"/>
      <c r="N548" s="288"/>
      <c r="O548" s="322" t="s">
        <v>1170</v>
      </c>
      <c r="P548" s="227"/>
      <c r="Q548" s="227"/>
      <c r="R548" s="227"/>
      <c r="S548" s="227"/>
    </row>
    <row r="549" spans="1:19" ht="15.75" thickBot="1" x14ac:dyDescent="0.25">
      <c r="A549" s="406"/>
      <c r="B549" s="404"/>
      <c r="C549" s="404"/>
      <c r="D549" s="327" t="s">
        <v>1170</v>
      </c>
      <c r="G549" s="227"/>
      <c r="H549" s="242"/>
      <c r="I549" s="262" t="s">
        <v>1109</v>
      </c>
      <c r="J549" s="248"/>
      <c r="K549" s="251" t="s">
        <v>1161</v>
      </c>
      <c r="L549" s="251"/>
      <c r="M549" s="250"/>
      <c r="N549" s="250"/>
      <c r="O549" s="282" t="s">
        <v>1170</v>
      </c>
      <c r="P549" s="227"/>
      <c r="Q549" s="227"/>
      <c r="R549" s="227"/>
      <c r="S549" s="227"/>
    </row>
    <row r="550" spans="1:19" ht="16.5" thickTop="1" thickBot="1" x14ac:dyDescent="0.25">
      <c r="A550" s="406">
        <v>51</v>
      </c>
      <c r="B550" s="404" t="s">
        <v>1644</v>
      </c>
      <c r="C550" s="404" t="s">
        <v>1355</v>
      </c>
      <c r="D550" s="327" t="s">
        <v>1170</v>
      </c>
      <c r="G550" s="227"/>
      <c r="H550" s="317">
        <v>51</v>
      </c>
      <c r="I550" s="268"/>
      <c r="J550" s="328"/>
      <c r="K550" s="329" t="s">
        <v>1355</v>
      </c>
      <c r="L550" s="328"/>
      <c r="M550" s="328"/>
      <c r="N550" s="328"/>
      <c r="O550" s="270" t="s">
        <v>1170</v>
      </c>
      <c r="P550" s="227"/>
      <c r="Q550" s="240">
        <f t="shared" ref="Q550:Q551" si="48">H550</f>
        <v>51</v>
      </c>
      <c r="R550" s="232" t="str">
        <f t="shared" ref="R550:R551" si="49">CONCATENATE("II-",TEXT(Q550,"0000"))</f>
        <v>II-0051</v>
      </c>
      <c r="S550" s="241" t="str">
        <f t="shared" ref="S550:S551" si="50">K550</f>
        <v>MAMPOSTERIA DE PIEDRA</v>
      </c>
    </row>
    <row r="551" spans="1:19" ht="16.5" thickTop="1" thickBot="1" x14ac:dyDescent="0.25">
      <c r="A551" s="406">
        <v>52</v>
      </c>
      <c r="B551" s="404" t="s">
        <v>1645</v>
      </c>
      <c r="C551" s="404" t="s">
        <v>1356</v>
      </c>
      <c r="D551" s="327"/>
      <c r="G551" s="227"/>
      <c r="H551" s="317">
        <v>52</v>
      </c>
      <c r="I551" s="268"/>
      <c r="J551" s="328"/>
      <c r="K551" s="329" t="s">
        <v>1356</v>
      </c>
      <c r="L551" s="328"/>
      <c r="M551" s="328"/>
      <c r="N551" s="328"/>
      <c r="O551" s="270"/>
      <c r="P551" s="227"/>
      <c r="Q551" s="240">
        <f t="shared" si="48"/>
        <v>52</v>
      </c>
      <c r="R551" s="232" t="str">
        <f t="shared" si="49"/>
        <v>II-0052</v>
      </c>
      <c r="S551" s="241" t="str">
        <f t="shared" si="50"/>
        <v>MANTENIMIENTO INVERNAL</v>
      </c>
    </row>
    <row r="552" spans="1:19" ht="15.75" thickTop="1" x14ac:dyDescent="0.2">
      <c r="A552" s="406"/>
      <c r="B552" s="404"/>
      <c r="C552" s="404"/>
      <c r="D552" s="327" t="s">
        <v>1232</v>
      </c>
      <c r="G552" s="302"/>
      <c r="H552" s="376"/>
      <c r="I552" s="377" t="s">
        <v>1096</v>
      </c>
      <c r="J552" s="378"/>
      <c r="K552" s="379" t="s">
        <v>1357</v>
      </c>
      <c r="L552" s="378"/>
      <c r="M552" s="378"/>
      <c r="N552" s="378"/>
      <c r="O552" s="380" t="s">
        <v>1232</v>
      </c>
      <c r="P552" s="302"/>
      <c r="Q552" s="302"/>
      <c r="R552" s="302"/>
      <c r="S552" s="302"/>
    </row>
    <row r="553" spans="1:19" ht="15.75" thickBot="1" x14ac:dyDescent="0.25">
      <c r="A553" s="406"/>
      <c r="B553" s="404"/>
      <c r="C553" s="404"/>
      <c r="D553" s="327" t="s">
        <v>1359</v>
      </c>
      <c r="G553" s="302"/>
      <c r="H553" s="381"/>
      <c r="I553" s="342" t="s">
        <v>1107</v>
      </c>
      <c r="J553" s="341"/>
      <c r="K553" s="340" t="s">
        <v>1358</v>
      </c>
      <c r="L553" s="341"/>
      <c r="M553" s="341"/>
      <c r="N553" s="341"/>
      <c r="O553" s="307" t="s">
        <v>1359</v>
      </c>
      <c r="P553" s="302"/>
      <c r="Q553" s="302"/>
      <c r="R553" s="302"/>
      <c r="S553" s="302"/>
    </row>
    <row r="554" spans="1:19" ht="15.75" thickTop="1" x14ac:dyDescent="0.2">
      <c r="A554" s="406">
        <v>53</v>
      </c>
      <c r="B554" s="404" t="s">
        <v>1646</v>
      </c>
      <c r="C554" s="404" t="s">
        <v>1360</v>
      </c>
      <c r="D554" s="327"/>
      <c r="G554" s="227"/>
      <c r="H554" s="317">
        <v>53</v>
      </c>
      <c r="I554" s="268"/>
      <c r="J554" s="328"/>
      <c r="K554" s="382" t="s">
        <v>1360</v>
      </c>
      <c r="L554" s="328"/>
      <c r="M554" s="328"/>
      <c r="N554" s="328"/>
      <c r="O554" s="270"/>
      <c r="P554" s="227"/>
      <c r="Q554" s="240">
        <f>H554</f>
        <v>53</v>
      </c>
      <c r="R554" s="232" t="str">
        <f>CONCATENATE("II-",TEXT(Q554,"0000"))</f>
        <v>II-0053</v>
      </c>
      <c r="S554" s="241" t="str">
        <f>K554</f>
        <v>MEMBRANA PVC</v>
      </c>
    </row>
    <row r="555" spans="1:19" x14ac:dyDescent="0.2">
      <c r="A555" s="406"/>
      <c r="B555" s="404"/>
      <c r="C555" s="404"/>
      <c r="D555" s="327" t="s">
        <v>1170</v>
      </c>
      <c r="G555" s="227"/>
      <c r="H555" s="242"/>
      <c r="I555" s="374" t="s">
        <v>1096</v>
      </c>
      <c r="J555" s="250"/>
      <c r="K555" s="355" t="s">
        <v>1361</v>
      </c>
      <c r="L555" s="250"/>
      <c r="M555" s="250"/>
      <c r="N555" s="250"/>
      <c r="O555" s="282" t="s">
        <v>1170</v>
      </c>
      <c r="P555" s="227"/>
      <c r="Q555" s="227"/>
      <c r="R555" s="227"/>
      <c r="S555" s="227"/>
    </row>
    <row r="556" spans="1:19" x14ac:dyDescent="0.2">
      <c r="A556" s="406"/>
      <c r="B556" s="404"/>
      <c r="C556" s="404"/>
      <c r="D556" s="327" t="s">
        <v>1170</v>
      </c>
      <c r="G556" s="227"/>
      <c r="H556" s="242"/>
      <c r="I556" s="243" t="s">
        <v>1107</v>
      </c>
      <c r="J556" s="375"/>
      <c r="K556" s="251" t="s">
        <v>1362</v>
      </c>
      <c r="L556" s="309"/>
      <c r="M556" s="288"/>
      <c r="N556" s="288"/>
      <c r="O556" s="322" t="s">
        <v>1170</v>
      </c>
      <c r="P556" s="227"/>
      <c r="Q556" s="227"/>
      <c r="R556" s="227"/>
      <c r="S556" s="227"/>
    </row>
    <row r="557" spans="1:19" x14ac:dyDescent="0.2">
      <c r="A557" s="406"/>
      <c r="B557" s="404"/>
      <c r="C557" s="404"/>
      <c r="D557" s="327" t="s">
        <v>1170</v>
      </c>
      <c r="G557" s="227"/>
      <c r="H557" s="242"/>
      <c r="I557" s="243" t="s">
        <v>1109</v>
      </c>
      <c r="J557" s="375"/>
      <c r="K557" s="309" t="s">
        <v>1142</v>
      </c>
      <c r="L557" s="309"/>
      <c r="M557" s="309"/>
      <c r="N557" s="288"/>
      <c r="O557" s="322" t="s">
        <v>1170</v>
      </c>
      <c r="P557" s="227"/>
      <c r="Q557" s="227"/>
      <c r="R557" s="227"/>
      <c r="S557" s="227"/>
    </row>
    <row r="558" spans="1:19" ht="15.75" thickBot="1" x14ac:dyDescent="0.25">
      <c r="A558" s="406"/>
      <c r="B558" s="404"/>
      <c r="C558" s="404"/>
      <c r="D558" s="327" t="s">
        <v>1170</v>
      </c>
      <c r="G558" s="227"/>
      <c r="H558" s="242"/>
      <c r="I558" s="262" t="s">
        <v>1116</v>
      </c>
      <c r="J558" s="248"/>
      <c r="K558" s="311" t="s">
        <v>1140</v>
      </c>
      <c r="L558" s="251"/>
      <c r="M558" s="251"/>
      <c r="N558" s="250"/>
      <c r="O558" s="282" t="s">
        <v>1170</v>
      </c>
      <c r="P558" s="227"/>
      <c r="Q558" s="227"/>
      <c r="R558" s="227"/>
      <c r="S558" s="227"/>
    </row>
    <row r="559" spans="1:19" ht="15.75" thickTop="1" x14ac:dyDescent="0.2">
      <c r="A559" s="406">
        <v>54</v>
      </c>
      <c r="B559" s="404" t="s">
        <v>1647</v>
      </c>
      <c r="C559" s="404" t="s">
        <v>1363</v>
      </c>
      <c r="D559" s="327"/>
      <c r="G559" s="227"/>
      <c r="H559" s="317">
        <v>54</v>
      </c>
      <c r="I559" s="268"/>
      <c r="J559" s="328"/>
      <c r="K559" s="337" t="s">
        <v>1363</v>
      </c>
      <c r="L559" s="328"/>
      <c r="M559" s="328"/>
      <c r="N559" s="328"/>
      <c r="O559" s="270"/>
      <c r="P559" s="227"/>
      <c r="Q559" s="240">
        <f>H559</f>
        <v>54</v>
      </c>
      <c r="R559" s="232" t="str">
        <f>CONCATENATE("II-",TEXT(Q559,"0000"))</f>
        <v>II-0054</v>
      </c>
      <c r="S559" s="241" t="str">
        <f>K559</f>
        <v>MOVILIDAD PARA EL PERSONAL AUXILIAR DE SUPERVISION</v>
      </c>
    </row>
    <row r="560" spans="1:19" x14ac:dyDescent="0.2">
      <c r="A560" s="406">
        <v>1</v>
      </c>
      <c r="B560" s="253" t="str">
        <f>CONCATENATE($B$559,".",TEXT(A560,"0000"))</f>
        <v>II-0054.0001</v>
      </c>
      <c r="C560" s="404" t="str">
        <f>K560</f>
        <v xml:space="preserve">CUOTA FIJA </v>
      </c>
      <c r="D560" s="327" t="s">
        <v>1365</v>
      </c>
      <c r="G560" s="227"/>
      <c r="H560" s="242"/>
      <c r="I560" s="243" t="s">
        <v>1096</v>
      </c>
      <c r="J560" s="288"/>
      <c r="K560" s="309" t="s">
        <v>1364</v>
      </c>
      <c r="L560" s="309"/>
      <c r="M560" s="309"/>
      <c r="N560" s="288"/>
      <c r="O560" s="322" t="s">
        <v>1365</v>
      </c>
      <c r="P560" s="227"/>
      <c r="Q560" s="227"/>
      <c r="R560" s="227"/>
      <c r="S560" s="227"/>
    </row>
    <row r="561" spans="1:19" ht="15.75" thickBot="1" x14ac:dyDescent="0.25">
      <c r="A561" s="406">
        <v>2</v>
      </c>
      <c r="B561" s="253" t="str">
        <f>CONCATENATE($B$559,".",TEXT(A561,"0000"))</f>
        <v>II-0054.0002</v>
      </c>
      <c r="C561" s="404" t="str">
        <f>K561</f>
        <v>ADICIONAL POR KM</v>
      </c>
      <c r="D561" s="327" t="s">
        <v>1367</v>
      </c>
      <c r="G561" s="227"/>
      <c r="H561" s="260"/>
      <c r="I561" s="262" t="s">
        <v>1107</v>
      </c>
      <c r="J561" s="263"/>
      <c r="K561" s="264" t="s">
        <v>1366</v>
      </c>
      <c r="L561" s="264"/>
      <c r="M561" s="264"/>
      <c r="N561" s="263"/>
      <c r="O561" s="348" t="s">
        <v>1367</v>
      </c>
      <c r="P561" s="227"/>
      <c r="Q561" s="227"/>
      <c r="R561" s="227"/>
      <c r="S561" s="227"/>
    </row>
    <row r="562" spans="1:19" ht="16.5" thickTop="1" thickBot="1" x14ac:dyDescent="0.25">
      <c r="A562" s="406">
        <v>55</v>
      </c>
      <c r="B562" s="404" t="s">
        <v>1648</v>
      </c>
      <c r="C562" s="404" t="s">
        <v>1368</v>
      </c>
      <c r="D562" s="327" t="s">
        <v>6</v>
      </c>
      <c r="G562" s="227"/>
      <c r="H562" s="267">
        <v>55</v>
      </c>
      <c r="I562" s="269"/>
      <c r="J562" s="280"/>
      <c r="K562" s="337" t="s">
        <v>1368</v>
      </c>
      <c r="L562" s="280"/>
      <c r="M562" s="280"/>
      <c r="N562" s="280"/>
      <c r="O562" s="291" t="s">
        <v>6</v>
      </c>
      <c r="P562" s="227"/>
      <c r="Q562" s="240">
        <f t="shared" ref="Q562:Q563" si="51">H562</f>
        <v>55</v>
      </c>
      <c r="R562" s="232" t="str">
        <f t="shared" ref="R562:R563" si="52">CONCATENATE("II-",TEXT(Q562,"0000"))</f>
        <v>II-0055</v>
      </c>
      <c r="S562" s="241" t="str">
        <f t="shared" ref="S562:S563" si="53">K562</f>
        <v>MOVILIZACION DE OBRA</v>
      </c>
    </row>
    <row r="563" spans="1:19" ht="15.75" thickTop="1" x14ac:dyDescent="0.2">
      <c r="A563" s="406">
        <v>56</v>
      </c>
      <c r="B563" s="404" t="s">
        <v>1649</v>
      </c>
      <c r="C563" s="404" t="s">
        <v>1369</v>
      </c>
      <c r="D563" s="327"/>
      <c r="G563" s="227"/>
      <c r="H563" s="317">
        <v>56</v>
      </c>
      <c r="I563" s="268"/>
      <c r="J563" s="328"/>
      <c r="K563" s="329" t="s">
        <v>1369</v>
      </c>
      <c r="L563" s="328"/>
      <c r="M563" s="328"/>
      <c r="N563" s="328"/>
      <c r="O563" s="270"/>
      <c r="P563" s="227"/>
      <c r="Q563" s="240">
        <f t="shared" si="51"/>
        <v>56</v>
      </c>
      <c r="R563" s="232" t="str">
        <f t="shared" si="52"/>
        <v>II-0056</v>
      </c>
      <c r="S563" s="241" t="str">
        <f t="shared" si="53"/>
        <v xml:space="preserve">PASARELA </v>
      </c>
    </row>
    <row r="564" spans="1:19" x14ac:dyDescent="0.2">
      <c r="A564" s="406"/>
      <c r="B564" s="404"/>
      <c r="C564" s="404"/>
      <c r="D564" s="327" t="s">
        <v>1115</v>
      </c>
      <c r="G564" s="227"/>
      <c r="H564" s="242"/>
      <c r="I564" s="374" t="s">
        <v>1096</v>
      </c>
      <c r="J564" s="250"/>
      <c r="K564" s="251" t="s">
        <v>1182</v>
      </c>
      <c r="L564" s="250"/>
      <c r="M564" s="250"/>
      <c r="N564" s="250"/>
      <c r="O564" s="282" t="s">
        <v>1115</v>
      </c>
      <c r="P564" s="227"/>
      <c r="Q564" s="227"/>
      <c r="R564" s="227"/>
      <c r="S564" s="227"/>
    </row>
    <row r="565" spans="1:19" x14ac:dyDescent="0.2">
      <c r="A565" s="406"/>
      <c r="B565" s="404"/>
      <c r="C565" s="404"/>
      <c r="D565" s="327"/>
      <c r="G565" s="227"/>
      <c r="H565" s="242"/>
      <c r="I565" s="243" t="s">
        <v>1107</v>
      </c>
      <c r="J565" s="246"/>
      <c r="K565" s="258" t="s">
        <v>1183</v>
      </c>
      <c r="L565" s="246"/>
      <c r="M565" s="246"/>
      <c r="N565" s="246"/>
      <c r="O565" s="292"/>
      <c r="P565" s="227"/>
      <c r="Q565" s="227"/>
      <c r="R565" s="227"/>
      <c r="S565" s="227"/>
    </row>
    <row r="566" spans="1:19" x14ac:dyDescent="0.2">
      <c r="A566" s="406"/>
      <c r="B566" s="404"/>
      <c r="C566" s="404"/>
      <c r="D566" s="327" t="s">
        <v>1188</v>
      </c>
      <c r="G566" s="227"/>
      <c r="H566" s="242"/>
      <c r="I566" s="248"/>
      <c r="J566" s="249">
        <v>1</v>
      </c>
      <c r="K566" s="250"/>
      <c r="L566" s="251" t="s">
        <v>1370</v>
      </c>
      <c r="M566" s="250"/>
      <c r="N566" s="250"/>
      <c r="O566" s="282" t="s">
        <v>1188</v>
      </c>
      <c r="P566" s="227"/>
      <c r="Q566" s="227"/>
      <c r="R566" s="227"/>
      <c r="S566" s="227"/>
    </row>
    <row r="567" spans="1:19" x14ac:dyDescent="0.2">
      <c r="A567" s="406"/>
      <c r="B567" s="404"/>
      <c r="C567" s="404"/>
      <c r="D567" s="327" t="s">
        <v>1188</v>
      </c>
      <c r="G567" s="227"/>
      <c r="H567" s="242"/>
      <c r="I567" s="248"/>
      <c r="J567" s="249">
        <v>2</v>
      </c>
      <c r="K567" s="250"/>
      <c r="L567" s="251" t="s">
        <v>1371</v>
      </c>
      <c r="M567" s="250"/>
      <c r="N567" s="250"/>
      <c r="O567" s="282" t="s">
        <v>1188</v>
      </c>
      <c r="P567" s="227"/>
      <c r="Q567" s="227"/>
      <c r="R567" s="227"/>
      <c r="S567" s="227"/>
    </row>
    <row r="568" spans="1:19" x14ac:dyDescent="0.2">
      <c r="A568" s="406"/>
      <c r="B568" s="404"/>
      <c r="C568" s="404"/>
      <c r="D568" s="327" t="s">
        <v>1115</v>
      </c>
      <c r="G568" s="227"/>
      <c r="H568" s="242"/>
      <c r="I568" s="259"/>
      <c r="J568" s="254">
        <v>3</v>
      </c>
      <c r="K568" s="255"/>
      <c r="L568" s="256" t="s">
        <v>1372</v>
      </c>
      <c r="M568" s="255"/>
      <c r="N568" s="255"/>
      <c r="O568" s="301" t="s">
        <v>1115</v>
      </c>
      <c r="P568" s="227"/>
      <c r="Q568" s="227"/>
      <c r="R568" s="227"/>
      <c r="S568" s="227"/>
    </row>
    <row r="569" spans="1:19" ht="15.75" thickBot="1" x14ac:dyDescent="0.25">
      <c r="A569" s="406"/>
      <c r="B569" s="404"/>
      <c r="C569" s="404"/>
      <c r="D569" s="327" t="s">
        <v>1115</v>
      </c>
      <c r="G569" s="227"/>
      <c r="H569" s="242"/>
      <c r="I569" s="262" t="s">
        <v>1109</v>
      </c>
      <c r="J569" s="250"/>
      <c r="K569" s="251" t="s">
        <v>1373</v>
      </c>
      <c r="L569" s="250"/>
      <c r="M569" s="250"/>
      <c r="N569" s="250"/>
      <c r="O569" s="282" t="s">
        <v>1115</v>
      </c>
      <c r="P569" s="227"/>
      <c r="Q569" s="227"/>
      <c r="R569" s="227"/>
      <c r="S569" s="227"/>
    </row>
    <row r="570" spans="1:19" ht="15.75" thickTop="1" x14ac:dyDescent="0.2">
      <c r="A570" s="406">
        <v>57</v>
      </c>
      <c r="B570" s="404" t="s">
        <v>1650</v>
      </c>
      <c r="C570" s="404" t="s">
        <v>1374</v>
      </c>
      <c r="D570" s="327"/>
      <c r="G570" s="227"/>
      <c r="H570" s="317">
        <v>57</v>
      </c>
      <c r="I570" s="268"/>
      <c r="J570" s="328"/>
      <c r="K570" s="329" t="s">
        <v>1374</v>
      </c>
      <c r="L570" s="328"/>
      <c r="M570" s="328"/>
      <c r="N570" s="328"/>
      <c r="O570" s="270"/>
      <c r="P570" s="227"/>
      <c r="Q570" s="240">
        <f>H570</f>
        <v>57</v>
      </c>
      <c r="R570" s="232" t="str">
        <f>CONCATENATE("II-",TEXT(Q570,"0000"))</f>
        <v>II-0057</v>
      </c>
      <c r="S570" s="241" t="str">
        <f>K570</f>
        <v>PASO A NIVEL</v>
      </c>
    </row>
    <row r="571" spans="1:19" ht="15.75" thickBot="1" x14ac:dyDescent="0.25">
      <c r="A571" s="406"/>
      <c r="B571" s="404"/>
      <c r="C571" s="404"/>
      <c r="D571" s="327" t="s">
        <v>6</v>
      </c>
      <c r="G571" s="227"/>
      <c r="H571" s="271"/>
      <c r="I571" s="273" t="s">
        <v>1096</v>
      </c>
      <c r="J571" s="275"/>
      <c r="K571" s="311" t="s">
        <v>1375</v>
      </c>
      <c r="L571" s="311"/>
      <c r="M571" s="311"/>
      <c r="N571" s="311"/>
      <c r="O571" s="349" t="s">
        <v>6</v>
      </c>
      <c r="P571" s="227"/>
      <c r="Q571" s="227"/>
      <c r="R571" s="227"/>
      <c r="S571" s="227"/>
    </row>
    <row r="572" spans="1:19" ht="15.75" thickTop="1" x14ac:dyDescent="0.2">
      <c r="A572" s="406">
        <v>58</v>
      </c>
      <c r="B572" s="404" t="s">
        <v>1651</v>
      </c>
      <c r="C572" s="404" t="s">
        <v>1376</v>
      </c>
      <c r="D572" s="327"/>
      <c r="G572" s="227"/>
      <c r="H572" s="317">
        <v>58</v>
      </c>
      <c r="I572" s="268"/>
      <c r="J572" s="328"/>
      <c r="K572" s="329" t="s">
        <v>1376</v>
      </c>
      <c r="L572" s="329"/>
      <c r="M572" s="329"/>
      <c r="N572" s="329"/>
      <c r="O572" s="270"/>
      <c r="P572" s="227"/>
      <c r="Q572" s="240">
        <f>H572</f>
        <v>58</v>
      </c>
      <c r="R572" s="232" t="str">
        <f>CONCATENATE("II-",TEXT(Q572,"0000"))</f>
        <v>II-0058</v>
      </c>
      <c r="S572" s="241" t="str">
        <f>K572</f>
        <v>PAVIMENTO DE HORMIGON</v>
      </c>
    </row>
    <row r="573" spans="1:19" x14ac:dyDescent="0.2">
      <c r="A573" s="406"/>
      <c r="B573" s="404"/>
      <c r="C573" s="404"/>
      <c r="D573" s="327" t="s">
        <v>1170</v>
      </c>
      <c r="G573" s="227"/>
      <c r="H573" s="242"/>
      <c r="I573" s="374" t="s">
        <v>1096</v>
      </c>
      <c r="J573" s="250"/>
      <c r="K573" s="251" t="s">
        <v>1377</v>
      </c>
      <c r="L573" s="251"/>
      <c r="M573" s="251"/>
      <c r="N573" s="251"/>
      <c r="O573" s="282" t="s">
        <v>1170</v>
      </c>
      <c r="P573" s="227"/>
      <c r="Q573" s="227"/>
      <c r="R573" s="227"/>
      <c r="S573" s="227"/>
    </row>
    <row r="574" spans="1:19" x14ac:dyDescent="0.2">
      <c r="A574" s="406"/>
      <c r="B574" s="404"/>
      <c r="C574" s="404"/>
      <c r="D574" s="327" t="s">
        <v>1170</v>
      </c>
      <c r="G574" s="227"/>
      <c r="H574" s="242"/>
      <c r="I574" s="243" t="s">
        <v>1107</v>
      </c>
      <c r="J574" s="288"/>
      <c r="K574" s="309" t="s">
        <v>1376</v>
      </c>
      <c r="L574" s="309"/>
      <c r="M574" s="309"/>
      <c r="N574" s="309"/>
      <c r="O574" s="322" t="s">
        <v>1170</v>
      </c>
      <c r="P574" s="227"/>
      <c r="Q574" s="227"/>
      <c r="R574" s="227"/>
      <c r="S574" s="227"/>
    </row>
    <row r="575" spans="1:19" x14ac:dyDescent="0.2">
      <c r="A575" s="406"/>
      <c r="B575" s="404"/>
      <c r="C575" s="404"/>
      <c r="D575" s="327" t="s">
        <v>1170</v>
      </c>
      <c r="G575" s="227"/>
      <c r="H575" s="242"/>
      <c r="I575" s="254" t="s">
        <v>1109</v>
      </c>
      <c r="J575" s="255"/>
      <c r="K575" s="309" t="s">
        <v>1378</v>
      </c>
      <c r="L575" s="256"/>
      <c r="M575" s="256"/>
      <c r="N575" s="256"/>
      <c r="O575" s="301" t="s">
        <v>1170</v>
      </c>
      <c r="P575" s="227"/>
      <c r="Q575" s="227"/>
      <c r="R575" s="227"/>
      <c r="S575" s="227"/>
    </row>
    <row r="576" spans="1:19" x14ac:dyDescent="0.2">
      <c r="A576" s="406"/>
      <c r="B576" s="404"/>
      <c r="C576" s="404"/>
      <c r="D576" s="327" t="s">
        <v>1170</v>
      </c>
      <c r="G576" s="227"/>
      <c r="H576" s="242"/>
      <c r="I576" s="249" t="s">
        <v>1116</v>
      </c>
      <c r="J576" s="250"/>
      <c r="K576" s="258" t="s">
        <v>1139</v>
      </c>
      <c r="L576" s="251"/>
      <c r="M576" s="251"/>
      <c r="N576" s="251"/>
      <c r="O576" s="282" t="s">
        <v>1170</v>
      </c>
      <c r="P576" s="227"/>
      <c r="Q576" s="227"/>
      <c r="R576" s="227"/>
      <c r="S576" s="227"/>
    </row>
    <row r="577" spans="1:19" ht="15.75" thickBot="1" x14ac:dyDescent="0.25">
      <c r="A577" s="406">
        <v>59</v>
      </c>
      <c r="B577" s="404" t="s">
        <v>1652</v>
      </c>
      <c r="C577" s="404" t="s">
        <v>1379</v>
      </c>
      <c r="D577" s="327" t="s">
        <v>1137</v>
      </c>
      <c r="G577" s="227"/>
      <c r="H577" s="358">
        <v>59</v>
      </c>
      <c r="I577" s="359"/>
      <c r="J577" s="360"/>
      <c r="K577" s="383" t="s">
        <v>1379</v>
      </c>
      <c r="L577" s="360"/>
      <c r="M577" s="360"/>
      <c r="N577" s="360"/>
      <c r="O577" s="362" t="s">
        <v>1137</v>
      </c>
      <c r="P577" s="227"/>
      <c r="Q577" s="240">
        <f t="shared" ref="Q577:Q578" si="54">H577</f>
        <v>59</v>
      </c>
      <c r="R577" s="232" t="str">
        <f t="shared" ref="R577:R578" si="55">CONCATENATE("II-",TEXT(Q577,"0000"))</f>
        <v>II-0059</v>
      </c>
      <c r="S577" s="241" t="str">
        <f t="shared" ref="S577:S578" si="56">K577</f>
        <v>PEDRAPLEN</v>
      </c>
    </row>
    <row r="578" spans="1:19" ht="15.75" thickTop="1" x14ac:dyDescent="0.2">
      <c r="A578" s="406">
        <v>60</v>
      </c>
      <c r="B578" s="404" t="s">
        <v>1653</v>
      </c>
      <c r="C578" s="404" t="s">
        <v>1380</v>
      </c>
      <c r="D578" s="327"/>
      <c r="G578" s="227"/>
      <c r="H578" s="267">
        <v>60</v>
      </c>
      <c r="I578" s="269"/>
      <c r="J578" s="280"/>
      <c r="K578" s="337" t="s">
        <v>1380</v>
      </c>
      <c r="L578" s="280"/>
      <c r="M578" s="280"/>
      <c r="N578" s="280"/>
      <c r="O578" s="291"/>
      <c r="P578" s="227"/>
      <c r="Q578" s="240">
        <f t="shared" si="54"/>
        <v>60</v>
      </c>
      <c r="R578" s="232" t="str">
        <f t="shared" si="55"/>
        <v>II-0060</v>
      </c>
      <c r="S578" s="241" t="str">
        <f t="shared" si="56"/>
        <v>PERFILADO</v>
      </c>
    </row>
    <row r="579" spans="1:19" x14ac:dyDescent="0.2">
      <c r="A579" s="406"/>
      <c r="B579" s="404"/>
      <c r="C579" s="404"/>
      <c r="D579" s="327" t="s">
        <v>1170</v>
      </c>
      <c r="G579" s="227"/>
      <c r="H579" s="242"/>
      <c r="I579" s="374" t="s">
        <v>1096</v>
      </c>
      <c r="J579" s="250"/>
      <c r="K579" s="251" t="s">
        <v>1381</v>
      </c>
      <c r="L579" s="250"/>
      <c r="M579" s="250"/>
      <c r="N579" s="250"/>
      <c r="O579" s="282" t="s">
        <v>1170</v>
      </c>
      <c r="P579" s="227"/>
      <c r="Q579" s="227"/>
      <c r="R579" s="227"/>
      <c r="S579" s="227"/>
    </row>
    <row r="580" spans="1:19" x14ac:dyDescent="0.2">
      <c r="A580" s="406"/>
      <c r="B580" s="404"/>
      <c r="C580" s="404"/>
      <c r="D580" s="327" t="s">
        <v>1170</v>
      </c>
      <c r="G580" s="227"/>
      <c r="H580" s="242"/>
      <c r="I580" s="243" t="s">
        <v>1107</v>
      </c>
      <c r="J580" s="288"/>
      <c r="K580" s="309" t="s">
        <v>1257</v>
      </c>
      <c r="L580" s="288"/>
      <c r="M580" s="288"/>
      <c r="N580" s="288"/>
      <c r="O580" s="322" t="s">
        <v>1170</v>
      </c>
      <c r="P580" s="227"/>
      <c r="Q580" s="227"/>
      <c r="R580" s="227"/>
      <c r="S580" s="227"/>
    </row>
    <row r="581" spans="1:19" ht="15.75" thickBot="1" x14ac:dyDescent="0.25">
      <c r="A581" s="406"/>
      <c r="B581" s="404"/>
      <c r="C581" s="404"/>
      <c r="D581" s="327" t="s">
        <v>1170</v>
      </c>
      <c r="G581" s="227"/>
      <c r="H581" s="242"/>
      <c r="I581" s="262" t="s">
        <v>1109</v>
      </c>
      <c r="J581" s="250"/>
      <c r="K581" s="251" t="s">
        <v>1353</v>
      </c>
      <c r="L581" s="250"/>
      <c r="M581" s="250"/>
      <c r="N581" s="250"/>
      <c r="O581" s="282" t="s">
        <v>1170</v>
      </c>
      <c r="P581" s="227"/>
      <c r="Q581" s="227"/>
      <c r="R581" s="227"/>
      <c r="S581" s="227"/>
    </row>
    <row r="582" spans="1:19" ht="16.5" thickTop="1" thickBot="1" x14ac:dyDescent="0.25">
      <c r="A582" s="406">
        <v>61</v>
      </c>
      <c r="B582" s="404" t="s">
        <v>1654</v>
      </c>
      <c r="C582" s="404" t="s">
        <v>1382</v>
      </c>
      <c r="D582" s="327" t="s">
        <v>1170</v>
      </c>
      <c r="G582" s="227"/>
      <c r="H582" s="363">
        <v>61</v>
      </c>
      <c r="I582" s="364"/>
      <c r="J582" s="365"/>
      <c r="K582" s="366" t="s">
        <v>1382</v>
      </c>
      <c r="L582" s="365"/>
      <c r="M582" s="365"/>
      <c r="N582" s="365"/>
      <c r="O582" s="367" t="s">
        <v>1170</v>
      </c>
      <c r="P582" s="227"/>
      <c r="Q582" s="240">
        <f t="shared" ref="Q582:Q583" si="57">H582</f>
        <v>61</v>
      </c>
      <c r="R582" s="232" t="str">
        <f t="shared" ref="R582:R583" si="58">CONCATENATE("II-",TEXT(Q582,"0000"))</f>
        <v>II-0061</v>
      </c>
      <c r="S582" s="241" t="str">
        <f t="shared" ref="S582:S583" si="59">K582</f>
        <v>PIEDRA COLOCADA</v>
      </c>
    </row>
    <row r="583" spans="1:19" ht="15.75" thickTop="1" x14ac:dyDescent="0.2">
      <c r="A583" s="406">
        <v>62</v>
      </c>
      <c r="B583" s="404" t="s">
        <v>1655</v>
      </c>
      <c r="C583" s="404" t="s">
        <v>1383</v>
      </c>
      <c r="D583" s="327"/>
      <c r="G583" s="227"/>
      <c r="H583" s="267">
        <v>62</v>
      </c>
      <c r="I583" s="269"/>
      <c r="J583" s="280"/>
      <c r="K583" s="337" t="s">
        <v>1383</v>
      </c>
      <c r="L583" s="280"/>
      <c r="M583" s="280"/>
      <c r="N583" s="280"/>
      <c r="O583" s="291"/>
      <c r="P583" s="227"/>
      <c r="Q583" s="240">
        <f t="shared" si="57"/>
        <v>62</v>
      </c>
      <c r="R583" s="232" t="str">
        <f t="shared" si="58"/>
        <v>II-0062</v>
      </c>
      <c r="S583" s="241" t="str">
        <f t="shared" si="59"/>
        <v>PRADERIZACION</v>
      </c>
    </row>
    <row r="584" spans="1:19" x14ac:dyDescent="0.2">
      <c r="A584" s="406"/>
      <c r="B584" s="404"/>
      <c r="C584" s="404"/>
      <c r="D584" s="327" t="s">
        <v>1170</v>
      </c>
      <c r="G584" s="227"/>
      <c r="H584" s="242"/>
      <c r="I584" s="374" t="s">
        <v>1096</v>
      </c>
      <c r="J584" s="250"/>
      <c r="K584" s="251" t="s">
        <v>1384</v>
      </c>
      <c r="L584" s="250"/>
      <c r="M584" s="250"/>
      <c r="N584" s="250"/>
      <c r="O584" s="282" t="s">
        <v>1170</v>
      </c>
      <c r="P584" s="227"/>
      <c r="Q584" s="227"/>
      <c r="R584" s="227"/>
      <c r="S584" s="227"/>
    </row>
    <row r="585" spans="1:19" x14ac:dyDescent="0.2">
      <c r="A585" s="406"/>
      <c r="B585" s="404"/>
      <c r="C585" s="404"/>
      <c r="D585" s="327" t="s">
        <v>1170</v>
      </c>
      <c r="G585" s="227"/>
      <c r="H585" s="242"/>
      <c r="I585" s="243" t="s">
        <v>1107</v>
      </c>
      <c r="J585" s="288"/>
      <c r="K585" s="309" t="s">
        <v>1385</v>
      </c>
      <c r="L585" s="288"/>
      <c r="M585" s="288"/>
      <c r="N585" s="288"/>
      <c r="O585" s="322" t="s">
        <v>1170</v>
      </c>
      <c r="P585" s="227"/>
      <c r="Q585" s="227"/>
      <c r="R585" s="227"/>
      <c r="S585" s="227"/>
    </row>
    <row r="586" spans="1:19" ht="15.75" thickBot="1" x14ac:dyDescent="0.25">
      <c r="A586" s="406"/>
      <c r="B586" s="404"/>
      <c r="C586" s="404"/>
      <c r="D586" s="327" t="s">
        <v>1387</v>
      </c>
      <c r="G586" s="227"/>
      <c r="H586" s="242"/>
      <c r="I586" s="262" t="s">
        <v>1109</v>
      </c>
      <c r="J586" s="250"/>
      <c r="K586" s="251" t="s">
        <v>1386</v>
      </c>
      <c r="L586" s="250"/>
      <c r="M586" s="250"/>
      <c r="N586" s="250"/>
      <c r="O586" s="282" t="s">
        <v>1387</v>
      </c>
      <c r="P586" s="227"/>
      <c r="Q586" s="227"/>
      <c r="R586" s="227"/>
      <c r="S586" s="227"/>
    </row>
    <row r="587" spans="1:19" ht="15.75" thickTop="1" x14ac:dyDescent="0.2">
      <c r="A587" s="406">
        <v>63</v>
      </c>
      <c r="B587" s="404" t="s">
        <v>1656</v>
      </c>
      <c r="C587" s="404" t="s">
        <v>1388</v>
      </c>
      <c r="D587" s="327"/>
      <c r="G587" s="227"/>
      <c r="H587" s="317">
        <v>63</v>
      </c>
      <c r="I587" s="268"/>
      <c r="J587" s="328"/>
      <c r="K587" s="329" t="s">
        <v>1388</v>
      </c>
      <c r="L587" s="328"/>
      <c r="M587" s="328"/>
      <c r="N587" s="328"/>
      <c r="O587" s="270"/>
      <c r="P587" s="227"/>
      <c r="Q587" s="240">
        <f>H587</f>
        <v>63</v>
      </c>
      <c r="R587" s="232" t="str">
        <f>CONCATENATE("II-",TEXT(Q587,"0000"))</f>
        <v>II-0063</v>
      </c>
      <c r="S587" s="241" t="str">
        <f>K587</f>
        <v>PRETILES</v>
      </c>
    </row>
    <row r="588" spans="1:19" x14ac:dyDescent="0.2">
      <c r="A588" s="406"/>
      <c r="B588" s="404"/>
      <c r="C588" s="404"/>
      <c r="D588" s="327" t="s">
        <v>1185</v>
      </c>
      <c r="G588" s="227"/>
      <c r="H588" s="242"/>
      <c r="I588" s="243" t="s">
        <v>1096</v>
      </c>
      <c r="J588" s="288"/>
      <c r="K588" s="384" t="s">
        <v>1389</v>
      </c>
      <c r="L588" s="385"/>
      <c r="M588" s="385"/>
      <c r="N588" s="288"/>
      <c r="O588" s="322" t="s">
        <v>1185</v>
      </c>
      <c r="P588" s="227"/>
      <c r="Q588" s="227"/>
      <c r="R588" s="227"/>
      <c r="S588" s="227"/>
    </row>
    <row r="589" spans="1:19" ht="15.75" thickBot="1" x14ac:dyDescent="0.25">
      <c r="A589" s="406"/>
      <c r="B589" s="404"/>
      <c r="C589" s="404"/>
      <c r="D589" s="327" t="s">
        <v>1185</v>
      </c>
      <c r="G589" s="227"/>
      <c r="H589" s="260"/>
      <c r="I589" s="262" t="s">
        <v>1107</v>
      </c>
      <c r="J589" s="263"/>
      <c r="K589" s="386" t="s">
        <v>1390</v>
      </c>
      <c r="L589" s="387"/>
      <c r="M589" s="387"/>
      <c r="N589" s="263"/>
      <c r="O589" s="348" t="s">
        <v>1185</v>
      </c>
      <c r="P589" s="227"/>
      <c r="Q589" s="227"/>
      <c r="R589" s="227"/>
      <c r="S589" s="227"/>
    </row>
    <row r="590" spans="1:19" ht="15.75" thickTop="1" x14ac:dyDescent="0.2">
      <c r="A590" s="406">
        <v>64</v>
      </c>
      <c r="B590" s="404" t="s">
        <v>1657</v>
      </c>
      <c r="C590" s="404" t="s">
        <v>1391</v>
      </c>
      <c r="D590" s="327"/>
      <c r="G590" s="227"/>
      <c r="H590" s="267">
        <v>64</v>
      </c>
      <c r="I590" s="269"/>
      <c r="J590" s="280"/>
      <c r="K590" s="337" t="s">
        <v>1391</v>
      </c>
      <c r="L590" s="280"/>
      <c r="M590" s="280"/>
      <c r="N590" s="280"/>
      <c r="O590" s="291"/>
      <c r="P590" s="227"/>
      <c r="Q590" s="240">
        <f>H590</f>
        <v>64</v>
      </c>
      <c r="R590" s="232" t="str">
        <f>CONCATENATE("II-",TEXT(Q590,"0000"))</f>
        <v>II-0064</v>
      </c>
      <c r="S590" s="241" t="str">
        <f>K590</f>
        <v>PROTECCION DE DUCTOS</v>
      </c>
    </row>
    <row r="591" spans="1:19" ht="15.75" thickBot="1" x14ac:dyDescent="0.25">
      <c r="A591" s="406"/>
      <c r="B591" s="404"/>
      <c r="C591" s="404"/>
      <c r="D591" s="327" t="s">
        <v>1188</v>
      </c>
      <c r="G591" s="227"/>
      <c r="H591" s="242"/>
      <c r="I591" s="272" t="s">
        <v>1096</v>
      </c>
      <c r="J591" s="250"/>
      <c r="K591" s="251" t="s">
        <v>1392</v>
      </c>
      <c r="L591" s="251"/>
      <c r="M591" s="251"/>
      <c r="N591" s="250"/>
      <c r="O591" s="282" t="s">
        <v>1188</v>
      </c>
      <c r="P591" s="227"/>
      <c r="Q591" s="227"/>
      <c r="R591" s="227"/>
      <c r="S591" s="227"/>
    </row>
    <row r="592" spans="1:19" ht="15.75" thickTop="1" x14ac:dyDescent="0.2">
      <c r="A592" s="406">
        <v>65</v>
      </c>
      <c r="B592" s="404" t="s">
        <v>1658</v>
      </c>
      <c r="C592" s="404" t="s">
        <v>1393</v>
      </c>
      <c r="D592" s="327"/>
      <c r="G592" s="227"/>
      <c r="H592" s="317">
        <v>65</v>
      </c>
      <c r="I592" s="268"/>
      <c r="J592" s="328"/>
      <c r="K592" s="329" t="s">
        <v>1393</v>
      </c>
      <c r="L592" s="328"/>
      <c r="M592" s="328"/>
      <c r="N592" s="328"/>
      <c r="O592" s="270"/>
      <c r="P592" s="227"/>
      <c r="Q592" s="240">
        <f>H592</f>
        <v>65</v>
      </c>
      <c r="R592" s="232" t="str">
        <f>CONCATENATE("II-",TEXT(Q592,"0000"))</f>
        <v>II-0065</v>
      </c>
      <c r="S592" s="241" t="str">
        <f>K592</f>
        <v xml:space="preserve">PUENTE </v>
      </c>
    </row>
    <row r="593" spans="1:19" x14ac:dyDescent="0.2">
      <c r="A593" s="406"/>
      <c r="B593" s="404"/>
      <c r="C593" s="404"/>
      <c r="D593" s="327" t="s">
        <v>1137</v>
      </c>
      <c r="G593" s="227"/>
      <c r="H593" s="388"/>
      <c r="I593" s="374" t="s">
        <v>1096</v>
      </c>
      <c r="J593" s="250"/>
      <c r="K593" s="251" t="s">
        <v>1394</v>
      </c>
      <c r="L593" s="251"/>
      <c r="M593" s="251"/>
      <c r="N593" s="250"/>
      <c r="O593" s="282" t="s">
        <v>1137</v>
      </c>
      <c r="P593" s="227"/>
      <c r="Q593" s="227"/>
      <c r="R593" s="227"/>
      <c r="S593" s="227"/>
    </row>
    <row r="594" spans="1:19" x14ac:dyDescent="0.2">
      <c r="A594" s="406"/>
      <c r="B594" s="404"/>
      <c r="C594" s="404"/>
      <c r="D594" s="327" t="s">
        <v>1137</v>
      </c>
      <c r="G594" s="227"/>
      <c r="H594" s="388"/>
      <c r="I594" s="243" t="s">
        <v>1107</v>
      </c>
      <c r="J594" s="288"/>
      <c r="K594" s="309" t="s">
        <v>1136</v>
      </c>
      <c r="L594" s="309"/>
      <c r="M594" s="309"/>
      <c r="N594" s="288"/>
      <c r="O594" s="322" t="s">
        <v>1137</v>
      </c>
      <c r="P594" s="227"/>
      <c r="Q594" s="227"/>
      <c r="R594" s="227"/>
      <c r="S594" s="227"/>
    </row>
    <row r="595" spans="1:19" x14ac:dyDescent="0.2">
      <c r="A595" s="406"/>
      <c r="B595" s="404"/>
      <c r="C595" s="404"/>
      <c r="D595" s="327" t="s">
        <v>1099</v>
      </c>
      <c r="G595" s="227"/>
      <c r="H595" s="388"/>
      <c r="I595" s="243" t="s">
        <v>1109</v>
      </c>
      <c r="J595" s="288"/>
      <c r="K595" s="309" t="s">
        <v>1139</v>
      </c>
      <c r="L595" s="309"/>
      <c r="M595" s="309"/>
      <c r="N595" s="288"/>
      <c r="O595" s="322" t="s">
        <v>1099</v>
      </c>
      <c r="P595" s="227"/>
      <c r="Q595" s="227"/>
      <c r="R595" s="227"/>
      <c r="S595" s="227"/>
    </row>
    <row r="596" spans="1:19" x14ac:dyDescent="0.2">
      <c r="A596" s="406"/>
      <c r="B596" s="404"/>
      <c r="C596" s="404"/>
      <c r="D596" s="327"/>
      <c r="G596" s="227"/>
      <c r="H596" s="388"/>
      <c r="I596" s="243" t="s">
        <v>1116</v>
      </c>
      <c r="J596" s="246"/>
      <c r="K596" s="251" t="s">
        <v>1395</v>
      </c>
      <c r="L596" s="251"/>
      <c r="M596" s="251"/>
      <c r="N596" s="250"/>
      <c r="O596" s="282"/>
      <c r="P596" s="227"/>
      <c r="Q596" s="227"/>
      <c r="R596" s="227"/>
      <c r="S596" s="227"/>
    </row>
    <row r="597" spans="1:19" x14ac:dyDescent="0.2">
      <c r="A597" s="406"/>
      <c r="B597" s="404"/>
      <c r="C597" s="404"/>
      <c r="D597" s="327" t="s">
        <v>1170</v>
      </c>
      <c r="G597" s="227"/>
      <c r="H597" s="388"/>
      <c r="I597" s="248"/>
      <c r="J597" s="389">
        <v>1</v>
      </c>
      <c r="K597" s="251"/>
      <c r="L597" s="251" t="s">
        <v>1132</v>
      </c>
      <c r="M597" s="251"/>
      <c r="N597" s="250"/>
      <c r="O597" s="282" t="s">
        <v>1170</v>
      </c>
      <c r="P597" s="227"/>
      <c r="Q597" s="227"/>
      <c r="R597" s="227"/>
      <c r="S597" s="227"/>
    </row>
    <row r="598" spans="1:19" ht="15.75" thickBot="1" x14ac:dyDescent="0.25">
      <c r="A598" s="406"/>
      <c r="B598" s="404"/>
      <c r="C598" s="404"/>
      <c r="D598" s="327" t="s">
        <v>1397</v>
      </c>
      <c r="G598" s="227"/>
      <c r="H598" s="390"/>
      <c r="I598" s="261"/>
      <c r="J598" s="391">
        <v>2</v>
      </c>
      <c r="K598" s="264"/>
      <c r="L598" s="264" t="s">
        <v>1396</v>
      </c>
      <c r="M598" s="264"/>
      <c r="N598" s="263"/>
      <c r="O598" s="348" t="s">
        <v>1397</v>
      </c>
      <c r="P598" s="227"/>
      <c r="Q598" s="227"/>
      <c r="R598" s="227"/>
      <c r="S598" s="227"/>
    </row>
    <row r="599" spans="1:19" ht="15.75" thickTop="1" x14ac:dyDescent="0.2">
      <c r="A599" s="406">
        <v>66</v>
      </c>
      <c r="B599" s="404" t="s">
        <v>1659</v>
      </c>
      <c r="C599" s="404" t="s">
        <v>1398</v>
      </c>
      <c r="D599" s="327"/>
      <c r="G599" s="227"/>
      <c r="H599" s="267">
        <v>66</v>
      </c>
      <c r="I599" s="269"/>
      <c r="J599" s="280"/>
      <c r="K599" s="337" t="s">
        <v>1398</v>
      </c>
      <c r="L599" s="280"/>
      <c r="M599" s="280"/>
      <c r="N599" s="280"/>
      <c r="O599" s="291"/>
      <c r="P599" s="227"/>
      <c r="Q599" s="240">
        <f>H599</f>
        <v>66</v>
      </c>
      <c r="R599" s="232" t="str">
        <f>CONCATENATE("II-",TEXT(Q599,"0000"))</f>
        <v>II-0066</v>
      </c>
      <c r="S599" s="241" t="str">
        <f>K599</f>
        <v>PUENTE BAYLEY / FM</v>
      </c>
    </row>
    <row r="600" spans="1:19" x14ac:dyDescent="0.2">
      <c r="A600" s="406"/>
      <c r="B600" s="404"/>
      <c r="C600" s="404"/>
      <c r="D600" s="327" t="s">
        <v>1188</v>
      </c>
      <c r="G600" s="227"/>
      <c r="H600" s="242"/>
      <c r="I600" s="374" t="s">
        <v>1096</v>
      </c>
      <c r="J600" s="250"/>
      <c r="K600" s="251" t="s">
        <v>1399</v>
      </c>
      <c r="L600" s="250"/>
      <c r="M600" s="250"/>
      <c r="N600" s="250"/>
      <c r="O600" s="282" t="s">
        <v>1188</v>
      </c>
      <c r="P600" s="227"/>
      <c r="Q600" s="227"/>
      <c r="R600" s="227"/>
      <c r="S600" s="227"/>
    </row>
    <row r="601" spans="1:19" x14ac:dyDescent="0.2">
      <c r="A601" s="406"/>
      <c r="B601" s="404"/>
      <c r="C601" s="404"/>
      <c r="D601" s="327" t="s">
        <v>1188</v>
      </c>
      <c r="G601" s="227"/>
      <c r="H601" s="242"/>
      <c r="I601" s="243" t="s">
        <v>1107</v>
      </c>
      <c r="J601" s="288"/>
      <c r="K601" s="309" t="s">
        <v>1400</v>
      </c>
      <c r="L601" s="288"/>
      <c r="M601" s="288"/>
      <c r="N601" s="288"/>
      <c r="O601" s="322" t="s">
        <v>1188</v>
      </c>
      <c r="P601" s="227"/>
      <c r="Q601" s="227"/>
      <c r="R601" s="227"/>
      <c r="S601" s="227"/>
    </row>
    <row r="602" spans="1:19" x14ac:dyDescent="0.2">
      <c r="A602" s="406"/>
      <c r="B602" s="404"/>
      <c r="C602" s="404"/>
      <c r="D602" s="327" t="s">
        <v>1188</v>
      </c>
      <c r="G602" s="227"/>
      <c r="H602" s="242"/>
      <c r="I602" s="243" t="s">
        <v>1109</v>
      </c>
      <c r="J602" s="250"/>
      <c r="K602" s="309" t="s">
        <v>1139</v>
      </c>
      <c r="L602" s="288"/>
      <c r="M602" s="288"/>
      <c r="N602" s="288"/>
      <c r="O602" s="322" t="s">
        <v>1188</v>
      </c>
      <c r="P602" s="227"/>
      <c r="Q602" s="227"/>
      <c r="R602" s="227"/>
      <c r="S602" s="227"/>
    </row>
    <row r="603" spans="1:19" x14ac:dyDescent="0.2">
      <c r="A603" s="406"/>
      <c r="B603" s="404"/>
      <c r="C603" s="404"/>
      <c r="D603" s="327"/>
      <c r="G603" s="227"/>
      <c r="H603" s="242"/>
      <c r="I603" s="254" t="s">
        <v>1116</v>
      </c>
      <c r="J603" s="246"/>
      <c r="K603" s="251" t="s">
        <v>1395</v>
      </c>
      <c r="L603" s="251"/>
      <c r="M603" s="251"/>
      <c r="N603" s="250"/>
      <c r="O603" s="282"/>
      <c r="P603" s="227"/>
      <c r="Q603" s="227"/>
      <c r="R603" s="227"/>
      <c r="S603" s="227"/>
    </row>
    <row r="604" spans="1:19" ht="15.75" thickBot="1" x14ac:dyDescent="0.25">
      <c r="A604" s="406"/>
      <c r="B604" s="404"/>
      <c r="C604" s="404"/>
      <c r="D604" s="327" t="s">
        <v>1115</v>
      </c>
      <c r="G604" s="227"/>
      <c r="H604" s="242"/>
      <c r="I604" s="248"/>
      <c r="J604" s="389">
        <v>1</v>
      </c>
      <c r="K604" s="251"/>
      <c r="L604" s="251" t="s">
        <v>1132</v>
      </c>
      <c r="M604" s="251"/>
      <c r="N604" s="250"/>
      <c r="O604" s="282" t="s">
        <v>1115</v>
      </c>
      <c r="P604" s="227"/>
      <c r="Q604" s="227"/>
      <c r="R604" s="227"/>
      <c r="S604" s="227"/>
    </row>
    <row r="605" spans="1:19" ht="15.75" thickTop="1" x14ac:dyDescent="0.2">
      <c r="A605" s="406">
        <v>67</v>
      </c>
      <c r="B605" s="404" t="s">
        <v>1660</v>
      </c>
      <c r="C605" s="404" t="s">
        <v>1401</v>
      </c>
      <c r="D605" s="327"/>
      <c r="G605" s="227"/>
      <c r="H605" s="317">
        <v>67</v>
      </c>
      <c r="I605" s="268"/>
      <c r="J605" s="328"/>
      <c r="K605" s="329" t="s">
        <v>1401</v>
      </c>
      <c r="L605" s="328"/>
      <c r="M605" s="328"/>
      <c r="N605" s="328"/>
      <c r="O605" s="270"/>
      <c r="P605" s="227"/>
      <c r="Q605" s="240">
        <f>H605</f>
        <v>67</v>
      </c>
      <c r="R605" s="232" t="str">
        <f>CONCATENATE("II-",TEXT(Q605,"0000"))</f>
        <v>II-0067</v>
      </c>
      <c r="S605" s="241" t="str">
        <f>K605</f>
        <v>PUENTE CANAL</v>
      </c>
    </row>
    <row r="606" spans="1:19" ht="15.75" thickBot="1" x14ac:dyDescent="0.25">
      <c r="A606" s="406"/>
      <c r="B606" s="404"/>
      <c r="C606" s="404"/>
      <c r="D606" s="327" t="s">
        <v>1188</v>
      </c>
      <c r="G606" s="227"/>
      <c r="H606" s="271"/>
      <c r="I606" s="272" t="s">
        <v>1096</v>
      </c>
      <c r="J606" s="275"/>
      <c r="K606" s="311" t="s">
        <v>1402</v>
      </c>
      <c r="L606" s="275"/>
      <c r="M606" s="275"/>
      <c r="N606" s="275"/>
      <c r="O606" s="349" t="s">
        <v>1188</v>
      </c>
      <c r="P606" s="227"/>
      <c r="Q606" s="227"/>
      <c r="R606" s="227"/>
      <c r="S606" s="227"/>
    </row>
    <row r="607" spans="1:19" ht="15.75" thickTop="1" x14ac:dyDescent="0.2">
      <c r="A607" s="406">
        <v>68</v>
      </c>
      <c r="B607" s="404" t="s">
        <v>1661</v>
      </c>
      <c r="C607" s="404" t="s">
        <v>1403</v>
      </c>
      <c r="D607" s="327"/>
      <c r="G607" s="227"/>
      <c r="H607" s="267">
        <v>68</v>
      </c>
      <c r="I607" s="269"/>
      <c r="J607" s="280"/>
      <c r="K607" s="337" t="s">
        <v>1403</v>
      </c>
      <c r="L607" s="280"/>
      <c r="M607" s="280"/>
      <c r="N607" s="280"/>
      <c r="O607" s="291"/>
      <c r="P607" s="227"/>
      <c r="Q607" s="240">
        <f>H607</f>
        <v>68</v>
      </c>
      <c r="R607" s="232" t="str">
        <f>CONCATENATE("II-",TEXT(Q607,"0000"))</f>
        <v>II-0068</v>
      </c>
      <c r="S607" s="241" t="str">
        <f>K607</f>
        <v>REACONDICIONAMIENTO</v>
      </c>
    </row>
    <row r="608" spans="1:19" x14ac:dyDescent="0.2">
      <c r="A608" s="406"/>
      <c r="B608" s="404"/>
      <c r="C608" s="404"/>
      <c r="D608" s="327" t="s">
        <v>1188</v>
      </c>
      <c r="G608" s="227"/>
      <c r="H608" s="242"/>
      <c r="I608" s="374" t="s">
        <v>1096</v>
      </c>
      <c r="J608" s="250"/>
      <c r="K608" s="251" t="s">
        <v>1113</v>
      </c>
      <c r="L608" s="250"/>
      <c r="M608" s="250"/>
      <c r="N608" s="250"/>
      <c r="O608" s="282" t="s">
        <v>1188</v>
      </c>
      <c r="P608" s="227"/>
      <c r="Q608" s="227"/>
      <c r="R608" s="227"/>
      <c r="S608" s="227"/>
    </row>
    <row r="609" spans="1:19" x14ac:dyDescent="0.2">
      <c r="A609" s="406"/>
      <c r="B609" s="404"/>
      <c r="C609" s="404"/>
      <c r="D609" s="327" t="s">
        <v>1137</v>
      </c>
      <c r="G609" s="227"/>
      <c r="H609" s="242"/>
      <c r="I609" s="243" t="s">
        <v>1107</v>
      </c>
      <c r="J609" s="288"/>
      <c r="K609" s="309" t="s">
        <v>1404</v>
      </c>
      <c r="L609" s="288"/>
      <c r="M609" s="288"/>
      <c r="N609" s="288"/>
      <c r="O609" s="322" t="s">
        <v>1137</v>
      </c>
      <c r="P609" s="227"/>
      <c r="Q609" s="227"/>
      <c r="R609" s="227"/>
      <c r="S609" s="227"/>
    </row>
    <row r="610" spans="1:19" ht="15.75" thickBot="1" x14ac:dyDescent="0.25">
      <c r="A610" s="406"/>
      <c r="B610" s="404"/>
      <c r="C610" s="404"/>
      <c r="D610" s="327" t="s">
        <v>1188</v>
      </c>
      <c r="G610" s="227"/>
      <c r="H610" s="242"/>
      <c r="I610" s="262" t="s">
        <v>1109</v>
      </c>
      <c r="J610" s="250"/>
      <c r="K610" s="326" t="s">
        <v>1405</v>
      </c>
      <c r="L610" s="250"/>
      <c r="M610" s="250"/>
      <c r="N610" s="250"/>
      <c r="O610" s="282" t="s">
        <v>1188</v>
      </c>
      <c r="P610" s="227"/>
      <c r="Q610" s="227"/>
      <c r="R610" s="227"/>
      <c r="S610" s="227"/>
    </row>
    <row r="611" spans="1:19" ht="15.75" thickTop="1" x14ac:dyDescent="0.2">
      <c r="A611" s="406">
        <v>69</v>
      </c>
      <c r="B611" s="404" t="s">
        <v>1662</v>
      </c>
      <c r="C611" s="404" t="s">
        <v>1406</v>
      </c>
      <c r="D611" s="327"/>
      <c r="G611" s="227"/>
      <c r="H611" s="317">
        <v>69</v>
      </c>
      <c r="I611" s="268"/>
      <c r="J611" s="328"/>
      <c r="K611" s="329" t="s">
        <v>1406</v>
      </c>
      <c r="L611" s="328"/>
      <c r="M611" s="328"/>
      <c r="N611" s="328"/>
      <c r="O611" s="270"/>
      <c r="P611" s="227"/>
      <c r="Q611" s="240">
        <f>H611</f>
        <v>69</v>
      </c>
      <c r="R611" s="232" t="str">
        <f>CONCATENATE("II-",TEXT(Q611,"0000"))</f>
        <v>II-0069</v>
      </c>
      <c r="S611" s="241" t="str">
        <f>K611</f>
        <v>RECICLADO DE PAVIMENTO</v>
      </c>
    </row>
    <row r="612" spans="1:19" x14ac:dyDescent="0.2">
      <c r="A612" s="406"/>
      <c r="B612" s="404"/>
      <c r="C612" s="404"/>
      <c r="D612" s="327" t="s">
        <v>1137</v>
      </c>
      <c r="G612" s="325"/>
      <c r="H612" s="392"/>
      <c r="I612" s="254" t="s">
        <v>1096</v>
      </c>
      <c r="J612" s="288"/>
      <c r="K612" s="309" t="s">
        <v>1407</v>
      </c>
      <c r="L612" s="309"/>
      <c r="M612" s="309"/>
      <c r="N612" s="288"/>
      <c r="O612" s="322" t="s">
        <v>1137</v>
      </c>
      <c r="P612" s="325"/>
      <c r="Q612" s="325"/>
      <c r="R612" s="325"/>
      <c r="S612" s="325"/>
    </row>
    <row r="613" spans="1:19" x14ac:dyDescent="0.2">
      <c r="A613" s="406"/>
      <c r="B613" s="404"/>
      <c r="C613" s="404"/>
      <c r="D613" s="327"/>
      <c r="G613" s="325"/>
      <c r="H613" s="392"/>
      <c r="I613" s="243" t="s">
        <v>1107</v>
      </c>
      <c r="J613" s="248"/>
      <c r="K613" s="251" t="s">
        <v>1408</v>
      </c>
      <c r="L613" s="251"/>
      <c r="M613" s="251"/>
      <c r="N613" s="250"/>
      <c r="O613" s="282"/>
      <c r="P613" s="325"/>
      <c r="Q613" s="325"/>
      <c r="R613" s="325"/>
      <c r="S613" s="325"/>
    </row>
    <row r="614" spans="1:19" x14ac:dyDescent="0.2">
      <c r="A614" s="406"/>
      <c r="B614" s="404"/>
      <c r="C614" s="404"/>
      <c r="D614" s="327" t="s">
        <v>1137</v>
      </c>
      <c r="G614" s="325"/>
      <c r="H614" s="392"/>
      <c r="I614" s="327"/>
      <c r="J614" s="249">
        <v>1</v>
      </c>
      <c r="K614" s="251"/>
      <c r="L614" s="251" t="s">
        <v>1409</v>
      </c>
      <c r="M614" s="250"/>
      <c r="N614" s="250"/>
      <c r="O614" s="282" t="s">
        <v>1137</v>
      </c>
      <c r="P614" s="325"/>
      <c r="Q614" s="325"/>
      <c r="R614" s="325"/>
      <c r="S614" s="325"/>
    </row>
    <row r="615" spans="1:19" ht="15.75" thickBot="1" x14ac:dyDescent="0.25">
      <c r="A615" s="406"/>
      <c r="B615" s="404"/>
      <c r="C615" s="404"/>
      <c r="D615" s="327" t="s">
        <v>1137</v>
      </c>
      <c r="G615" s="325"/>
      <c r="H615" s="393"/>
      <c r="I615" s="344"/>
      <c r="J615" s="262">
        <v>2</v>
      </c>
      <c r="K615" s="264"/>
      <c r="L615" s="264" t="s">
        <v>1410</v>
      </c>
      <c r="M615" s="263"/>
      <c r="N615" s="263"/>
      <c r="O615" s="348" t="s">
        <v>1137</v>
      </c>
      <c r="P615" s="325"/>
      <c r="Q615" s="325"/>
      <c r="R615" s="325"/>
      <c r="S615" s="325"/>
    </row>
    <row r="616" spans="1:19" ht="16.5" thickTop="1" thickBot="1" x14ac:dyDescent="0.25">
      <c r="A616" s="406">
        <v>70</v>
      </c>
      <c r="B616" s="404" t="s">
        <v>1663</v>
      </c>
      <c r="C616" s="404" t="s">
        <v>1411</v>
      </c>
      <c r="D616" s="327" t="s">
        <v>1170</v>
      </c>
      <c r="G616" s="227"/>
      <c r="H616" s="267">
        <v>70</v>
      </c>
      <c r="I616" s="269"/>
      <c r="J616" s="280"/>
      <c r="K616" s="337" t="s">
        <v>1411</v>
      </c>
      <c r="L616" s="280"/>
      <c r="M616" s="280"/>
      <c r="N616" s="280"/>
      <c r="O616" s="291" t="s">
        <v>1170</v>
      </c>
      <c r="P616" s="227"/>
      <c r="Q616" s="240">
        <f t="shared" ref="Q616:Q617" si="60">H616</f>
        <v>70</v>
      </c>
      <c r="R616" s="232" t="str">
        <f t="shared" ref="R616:R617" si="61">CONCATENATE("II-",TEXT(Q616,"0000"))</f>
        <v>II-0070</v>
      </c>
      <c r="S616" s="241" t="str">
        <f t="shared" ref="S616:S617" si="62">K616</f>
        <v>RECLAMADO</v>
      </c>
    </row>
    <row r="617" spans="1:19" ht="15.75" thickTop="1" x14ac:dyDescent="0.2">
      <c r="A617" s="406">
        <v>71</v>
      </c>
      <c r="B617" s="404" t="s">
        <v>1664</v>
      </c>
      <c r="C617" s="404" t="s">
        <v>1412</v>
      </c>
      <c r="D617" s="327"/>
      <c r="G617" s="227"/>
      <c r="H617" s="317">
        <v>71</v>
      </c>
      <c r="I617" s="268"/>
      <c r="J617" s="328"/>
      <c r="K617" s="382" t="s">
        <v>1412</v>
      </c>
      <c r="L617" s="328"/>
      <c r="M617" s="328"/>
      <c r="N617" s="328"/>
      <c r="O617" s="270"/>
      <c r="P617" s="227"/>
      <c r="Q617" s="240">
        <f t="shared" si="60"/>
        <v>71</v>
      </c>
      <c r="R617" s="232" t="str">
        <f t="shared" si="61"/>
        <v>II-0071</v>
      </c>
      <c r="S617" s="241" t="str">
        <f t="shared" si="62"/>
        <v>RECUBRIMIENTO VEGETAL</v>
      </c>
    </row>
    <row r="618" spans="1:19" x14ac:dyDescent="0.2">
      <c r="A618" s="406"/>
      <c r="B618" s="404"/>
      <c r="C618" s="404"/>
      <c r="D618" s="327" t="s">
        <v>1170</v>
      </c>
      <c r="G618" s="227"/>
      <c r="H618" s="242"/>
      <c r="I618" s="243" t="s">
        <v>1096</v>
      </c>
      <c r="J618" s="288"/>
      <c r="K618" s="309" t="s">
        <v>1241</v>
      </c>
      <c r="L618" s="309"/>
      <c r="M618" s="309"/>
      <c r="N618" s="288"/>
      <c r="O618" s="322" t="s">
        <v>1170</v>
      </c>
      <c r="P618" s="227"/>
      <c r="Q618" s="227"/>
      <c r="R618" s="227"/>
      <c r="S618" s="227"/>
    </row>
    <row r="619" spans="1:19" ht="15.75" thickBot="1" x14ac:dyDescent="0.25">
      <c r="A619" s="406"/>
      <c r="B619" s="404"/>
      <c r="C619" s="404"/>
      <c r="D619" s="327" t="s">
        <v>1232</v>
      </c>
      <c r="G619" s="227"/>
      <c r="H619" s="242"/>
      <c r="I619" s="262" t="s">
        <v>1107</v>
      </c>
      <c r="J619" s="250"/>
      <c r="K619" s="264" t="s">
        <v>1243</v>
      </c>
      <c r="L619" s="251"/>
      <c r="M619" s="251"/>
      <c r="N619" s="250"/>
      <c r="O619" s="282" t="s">
        <v>1232</v>
      </c>
      <c r="P619" s="227"/>
      <c r="Q619" s="227"/>
      <c r="R619" s="227"/>
      <c r="S619" s="227"/>
    </row>
    <row r="620" spans="1:19" ht="16.5" thickTop="1" thickBot="1" x14ac:dyDescent="0.25">
      <c r="A620" s="406">
        <v>72</v>
      </c>
      <c r="B620" s="404" t="s">
        <v>1665</v>
      </c>
      <c r="C620" s="404" t="s">
        <v>1413</v>
      </c>
      <c r="D620" s="327" t="s">
        <v>6</v>
      </c>
      <c r="G620" s="227"/>
      <c r="H620" s="330">
        <v>72</v>
      </c>
      <c r="I620" s="331"/>
      <c r="J620" s="332"/>
      <c r="K620" s="333" t="s">
        <v>1413</v>
      </c>
      <c r="L620" s="332"/>
      <c r="M620" s="332"/>
      <c r="N620" s="332"/>
      <c r="O620" s="334" t="s">
        <v>6</v>
      </c>
      <c r="P620" s="227"/>
      <c r="Q620" s="240">
        <f>H620</f>
        <v>72</v>
      </c>
      <c r="R620" s="232" t="str">
        <f>CONCATENATE("II-",TEXT(Q620,"0000"))</f>
        <v>II-0072</v>
      </c>
      <c r="S620" s="241" t="str">
        <f>K620</f>
        <v>RESTITUCION DE GALIVO</v>
      </c>
    </row>
    <row r="621" spans="1:19" x14ac:dyDescent="0.2">
      <c r="A621" s="406"/>
      <c r="B621" s="404"/>
      <c r="C621" s="404"/>
      <c r="D621" s="327"/>
      <c r="G621" s="325"/>
      <c r="H621" s="335"/>
      <c r="I621" s="327"/>
      <c r="J621" s="325"/>
      <c r="K621" s="326"/>
      <c r="L621" s="325"/>
      <c r="M621" s="325"/>
      <c r="N621" s="325"/>
      <c r="O621" s="336"/>
      <c r="P621" s="325"/>
      <c r="Q621" s="325"/>
      <c r="R621" s="325"/>
      <c r="S621" s="325"/>
    </row>
    <row r="622" spans="1:19" x14ac:dyDescent="0.2">
      <c r="A622" s="406"/>
      <c r="B622" s="404"/>
      <c r="C622" s="404"/>
      <c r="D622" s="327"/>
      <c r="G622" s="325"/>
      <c r="H622" s="335"/>
      <c r="I622" s="327"/>
      <c r="J622" s="325"/>
      <c r="K622" s="326"/>
      <c r="L622" s="325"/>
      <c r="M622" s="325"/>
      <c r="N622" s="325"/>
      <c r="O622" s="336"/>
      <c r="P622" s="325"/>
      <c r="Q622" s="325"/>
      <c r="R622" s="325"/>
      <c r="S622" s="325"/>
    </row>
    <row r="623" spans="1:19" x14ac:dyDescent="0.2">
      <c r="A623" s="406"/>
      <c r="B623" s="404"/>
      <c r="C623" s="404"/>
      <c r="D623" s="327"/>
      <c r="G623" s="227"/>
      <c r="H623" s="267">
        <v>73</v>
      </c>
      <c r="I623" s="269"/>
      <c r="J623" s="280"/>
      <c r="K623" s="337" t="s">
        <v>1414</v>
      </c>
      <c r="L623" s="280"/>
      <c r="M623" s="280"/>
      <c r="N623" s="280"/>
      <c r="O623" s="291"/>
      <c r="P623" s="227"/>
      <c r="Q623" s="227"/>
      <c r="R623" s="227"/>
      <c r="S623" s="227"/>
    </row>
    <row r="624" spans="1:19" x14ac:dyDescent="0.2">
      <c r="A624" s="406"/>
      <c r="B624" s="404"/>
      <c r="C624" s="404"/>
      <c r="D624" s="327"/>
      <c r="G624" s="302"/>
      <c r="H624" s="392"/>
      <c r="I624" s="243" t="s">
        <v>1096</v>
      </c>
      <c r="J624" s="246"/>
      <c r="K624" s="251" t="s">
        <v>1381</v>
      </c>
      <c r="L624" s="251"/>
      <c r="M624" s="251"/>
      <c r="N624" s="250"/>
      <c r="O624" s="282"/>
      <c r="P624" s="302"/>
      <c r="Q624" s="302"/>
      <c r="R624" s="302"/>
      <c r="S624" s="302"/>
    </row>
    <row r="625" spans="1:19" x14ac:dyDescent="0.2">
      <c r="A625" s="406"/>
      <c r="B625" s="404"/>
      <c r="C625" s="404"/>
      <c r="D625" s="327" t="s">
        <v>1170</v>
      </c>
      <c r="G625" s="302"/>
      <c r="H625" s="392"/>
      <c r="I625" s="248"/>
      <c r="J625" s="249">
        <v>1</v>
      </c>
      <c r="K625" s="251"/>
      <c r="L625" s="251" t="s">
        <v>1245</v>
      </c>
      <c r="M625" s="251"/>
      <c r="N625" s="250"/>
      <c r="O625" s="282" t="s">
        <v>1170</v>
      </c>
      <c r="P625" s="302"/>
      <c r="Q625" s="302"/>
      <c r="R625" s="302"/>
      <c r="S625" s="302"/>
    </row>
    <row r="626" spans="1:19" x14ac:dyDescent="0.2">
      <c r="A626" s="406"/>
      <c r="B626" s="404"/>
      <c r="C626" s="404"/>
      <c r="D626" s="327" t="s">
        <v>1170</v>
      </c>
      <c r="G626" s="302"/>
      <c r="H626" s="392"/>
      <c r="I626" s="327"/>
      <c r="J626" s="249">
        <v>2</v>
      </c>
      <c r="K626" s="251"/>
      <c r="L626" s="251" t="s">
        <v>1415</v>
      </c>
      <c r="M626" s="250"/>
      <c r="N626" s="250"/>
      <c r="O626" s="282" t="s">
        <v>1170</v>
      </c>
      <c r="P626" s="302"/>
      <c r="Q626" s="302"/>
      <c r="R626" s="302"/>
      <c r="S626" s="302"/>
    </row>
    <row r="627" spans="1:19" x14ac:dyDescent="0.2">
      <c r="A627" s="406"/>
      <c r="B627" s="404"/>
      <c r="C627" s="404"/>
      <c r="D627" s="327" t="s">
        <v>1170</v>
      </c>
      <c r="G627" s="302"/>
      <c r="H627" s="392"/>
      <c r="I627" s="327"/>
      <c r="J627" s="249">
        <v>3</v>
      </c>
      <c r="K627" s="251"/>
      <c r="L627" s="251" t="s">
        <v>1416</v>
      </c>
      <c r="M627" s="250"/>
      <c r="N627" s="250"/>
      <c r="O627" s="282" t="s">
        <v>1170</v>
      </c>
      <c r="P627" s="302"/>
      <c r="Q627" s="302"/>
      <c r="R627" s="302"/>
      <c r="S627" s="302"/>
    </row>
    <row r="628" spans="1:19" x14ac:dyDescent="0.2">
      <c r="A628" s="406"/>
      <c r="B628" s="404"/>
      <c r="C628" s="404"/>
      <c r="D628" s="327" t="s">
        <v>1170</v>
      </c>
      <c r="G628" s="302"/>
      <c r="H628" s="392"/>
      <c r="I628" s="327"/>
      <c r="J628" s="338">
        <v>4</v>
      </c>
      <c r="K628" s="251"/>
      <c r="L628" s="251" t="s">
        <v>1417</v>
      </c>
      <c r="M628" s="250"/>
      <c r="N628" s="250"/>
      <c r="O628" s="282" t="s">
        <v>1170</v>
      </c>
      <c r="P628" s="302"/>
      <c r="Q628" s="302"/>
      <c r="R628" s="302"/>
      <c r="S628" s="302"/>
    </row>
    <row r="629" spans="1:19" x14ac:dyDescent="0.2">
      <c r="A629" s="406"/>
      <c r="B629" s="404"/>
      <c r="C629" s="404"/>
      <c r="D629" s="327" t="s">
        <v>1170</v>
      </c>
      <c r="G629" s="302"/>
      <c r="H629" s="392"/>
      <c r="I629" s="327"/>
      <c r="J629" s="338">
        <v>5</v>
      </c>
      <c r="K629" s="251"/>
      <c r="L629" s="251" t="s">
        <v>1418</v>
      </c>
      <c r="M629" s="250"/>
      <c r="N629" s="250"/>
      <c r="O629" s="282" t="s">
        <v>1170</v>
      </c>
      <c r="P629" s="302"/>
      <c r="Q629" s="302"/>
      <c r="R629" s="302"/>
      <c r="S629" s="302"/>
    </row>
    <row r="630" spans="1:19" x14ac:dyDescent="0.2">
      <c r="A630" s="406"/>
      <c r="B630" s="404"/>
      <c r="C630" s="404"/>
      <c r="D630" s="327" t="s">
        <v>1170</v>
      </c>
      <c r="G630" s="227"/>
      <c r="H630" s="388"/>
      <c r="I630" s="243" t="s">
        <v>1107</v>
      </c>
      <c r="J630" s="288"/>
      <c r="K630" s="309" t="s">
        <v>1240</v>
      </c>
      <c r="L630" s="288"/>
      <c r="M630" s="288"/>
      <c r="N630" s="288"/>
      <c r="O630" s="322" t="s">
        <v>1170</v>
      </c>
      <c r="P630" s="227"/>
      <c r="Q630" s="251"/>
      <c r="R630" s="227"/>
      <c r="S630" s="227"/>
    </row>
    <row r="631" spans="1:19" x14ac:dyDescent="0.2">
      <c r="A631" s="406"/>
      <c r="B631" s="404"/>
      <c r="C631" s="404"/>
      <c r="D631" s="327"/>
      <c r="G631" s="227"/>
      <c r="H631" s="388"/>
      <c r="I631" s="243" t="s">
        <v>1109</v>
      </c>
      <c r="J631" s="248"/>
      <c r="K631" s="251" t="s">
        <v>1257</v>
      </c>
      <c r="L631" s="251"/>
      <c r="M631" s="250"/>
      <c r="N631" s="250"/>
      <c r="O631" s="282"/>
      <c r="P631" s="227"/>
      <c r="Q631" s="227"/>
      <c r="R631" s="227"/>
      <c r="S631" s="227"/>
    </row>
    <row r="632" spans="1:19" x14ac:dyDescent="0.2">
      <c r="A632" s="406"/>
      <c r="B632" s="404"/>
      <c r="C632" s="404"/>
      <c r="D632" s="327" t="s">
        <v>1170</v>
      </c>
      <c r="G632" s="227"/>
      <c r="H632" s="388"/>
      <c r="I632" s="248"/>
      <c r="J632" s="249">
        <v>1</v>
      </c>
      <c r="K632" s="251"/>
      <c r="L632" s="251" t="s">
        <v>1245</v>
      </c>
      <c r="M632" s="250"/>
      <c r="N632" s="250"/>
      <c r="O632" s="282" t="s">
        <v>1170</v>
      </c>
      <c r="P632" s="227"/>
      <c r="Q632" s="227"/>
      <c r="R632" s="227"/>
      <c r="S632" s="227"/>
    </row>
    <row r="633" spans="1:19" x14ac:dyDescent="0.2">
      <c r="A633" s="406"/>
      <c r="B633" s="404"/>
      <c r="C633" s="404"/>
      <c r="D633" s="327" t="s">
        <v>1170</v>
      </c>
      <c r="G633" s="227"/>
      <c r="H633" s="388"/>
      <c r="I633" s="248"/>
      <c r="J633" s="249">
        <v>2</v>
      </c>
      <c r="K633" s="251"/>
      <c r="L633" s="251" t="s">
        <v>1415</v>
      </c>
      <c r="M633" s="250"/>
      <c r="N633" s="250"/>
      <c r="O633" s="282" t="s">
        <v>1170</v>
      </c>
      <c r="P633" s="227"/>
      <c r="Q633" s="227"/>
      <c r="R633" s="227"/>
      <c r="S633" s="227"/>
    </row>
    <row r="634" spans="1:19" x14ac:dyDescent="0.2">
      <c r="A634" s="406"/>
      <c r="B634" s="404"/>
      <c r="C634" s="404"/>
      <c r="D634" s="327" t="s">
        <v>1170</v>
      </c>
      <c r="G634" s="227"/>
      <c r="H634" s="388"/>
      <c r="I634" s="248"/>
      <c r="J634" s="249">
        <v>3</v>
      </c>
      <c r="K634" s="251"/>
      <c r="L634" s="251" t="s">
        <v>1416</v>
      </c>
      <c r="M634" s="250"/>
      <c r="N634" s="250"/>
      <c r="O634" s="282" t="s">
        <v>1170</v>
      </c>
      <c r="P634" s="227"/>
      <c r="Q634" s="227"/>
      <c r="R634" s="227"/>
      <c r="S634" s="227"/>
    </row>
    <row r="635" spans="1:19" x14ac:dyDescent="0.2">
      <c r="A635" s="406"/>
      <c r="B635" s="404"/>
      <c r="C635" s="404"/>
      <c r="D635" s="327" t="s">
        <v>1170</v>
      </c>
      <c r="G635" s="227"/>
      <c r="H635" s="388"/>
      <c r="I635" s="248"/>
      <c r="J635" s="338">
        <v>4</v>
      </c>
      <c r="K635" s="251"/>
      <c r="L635" s="251" t="s">
        <v>1417</v>
      </c>
      <c r="M635" s="250"/>
      <c r="N635" s="250"/>
      <c r="O635" s="282" t="s">
        <v>1170</v>
      </c>
      <c r="P635" s="227"/>
      <c r="Q635" s="227"/>
      <c r="R635" s="227"/>
      <c r="S635" s="227"/>
    </row>
    <row r="636" spans="1:19" x14ac:dyDescent="0.2">
      <c r="A636" s="406"/>
      <c r="B636" s="404"/>
      <c r="C636" s="404"/>
      <c r="D636" s="327" t="s">
        <v>1170</v>
      </c>
      <c r="G636" s="227"/>
      <c r="H636" s="388"/>
      <c r="I636" s="300"/>
      <c r="J636" s="339">
        <v>5</v>
      </c>
      <c r="K636" s="256"/>
      <c r="L636" s="256" t="s">
        <v>1418</v>
      </c>
      <c r="M636" s="255"/>
      <c r="N636" s="255"/>
      <c r="O636" s="301" t="s">
        <v>1170</v>
      </c>
      <c r="P636" s="227"/>
      <c r="Q636" s="227"/>
      <c r="R636" s="227"/>
      <c r="S636" s="227"/>
    </row>
    <row r="637" spans="1:19" ht="15.75" thickBot="1" x14ac:dyDescent="0.25">
      <c r="A637" s="406"/>
      <c r="B637" s="404"/>
      <c r="C637" s="404"/>
      <c r="D637" s="327" t="s">
        <v>1170</v>
      </c>
      <c r="G637" s="227"/>
      <c r="H637" s="388"/>
      <c r="I637" s="262" t="s">
        <v>1116</v>
      </c>
      <c r="J637" s="327"/>
      <c r="K637" s="251" t="s">
        <v>1243</v>
      </c>
      <c r="L637" s="251"/>
      <c r="M637" s="250"/>
      <c r="N637" s="250"/>
      <c r="O637" s="282" t="s">
        <v>1170</v>
      </c>
      <c r="P637" s="227"/>
      <c r="Q637" s="227"/>
      <c r="R637" s="227"/>
      <c r="S637" s="227"/>
    </row>
    <row r="638" spans="1:19" ht="15.75" thickTop="1" x14ac:dyDescent="0.2">
      <c r="A638" s="406">
        <v>74</v>
      </c>
      <c r="B638" s="404" t="s">
        <v>1666</v>
      </c>
      <c r="C638" s="404" t="s">
        <v>1419</v>
      </c>
      <c r="D638" s="327"/>
      <c r="G638" s="227"/>
      <c r="H638" s="317">
        <v>74</v>
      </c>
      <c r="I638" s="268"/>
      <c r="J638" s="328"/>
      <c r="K638" s="329" t="s">
        <v>1419</v>
      </c>
      <c r="L638" s="328"/>
      <c r="M638" s="328"/>
      <c r="N638" s="328"/>
      <c r="O638" s="270"/>
      <c r="P638" s="227"/>
      <c r="Q638" s="240">
        <f>H638</f>
        <v>74</v>
      </c>
      <c r="R638" s="232" t="str">
        <f>CONCATENATE("II-",TEXT(Q638,"0000"))</f>
        <v>II-0074</v>
      </c>
      <c r="S638" s="241" t="str">
        <f>K638</f>
        <v>RIEGO</v>
      </c>
    </row>
    <row r="639" spans="1:19" x14ac:dyDescent="0.2">
      <c r="A639" s="406"/>
      <c r="B639" s="404"/>
      <c r="C639" s="404"/>
      <c r="D639" s="327" t="s">
        <v>1170</v>
      </c>
      <c r="G639" s="227"/>
      <c r="H639" s="242"/>
      <c r="I639" s="243" t="s">
        <v>1096</v>
      </c>
      <c r="J639" s="288"/>
      <c r="K639" s="309" t="s">
        <v>1420</v>
      </c>
      <c r="L639" s="288"/>
      <c r="M639" s="288"/>
      <c r="N639" s="288"/>
      <c r="O639" s="322" t="s">
        <v>1170</v>
      </c>
      <c r="P639" s="227"/>
      <c r="Q639" s="227"/>
      <c r="R639" s="227"/>
      <c r="S639" s="227"/>
    </row>
    <row r="640" spans="1:19" ht="15.75" thickBot="1" x14ac:dyDescent="0.25">
      <c r="A640" s="406"/>
      <c r="B640" s="404"/>
      <c r="C640" s="404"/>
      <c r="D640" s="327" t="s">
        <v>1170</v>
      </c>
      <c r="G640" s="227"/>
      <c r="H640" s="260"/>
      <c r="I640" s="262" t="s">
        <v>1107</v>
      </c>
      <c r="J640" s="263"/>
      <c r="K640" s="264" t="s">
        <v>1421</v>
      </c>
      <c r="L640" s="263"/>
      <c r="M640" s="263"/>
      <c r="N640" s="263"/>
      <c r="O640" s="348" t="s">
        <v>1170</v>
      </c>
      <c r="P640" s="227"/>
      <c r="Q640" s="227"/>
      <c r="R640" s="227"/>
      <c r="S640" s="227"/>
    </row>
    <row r="641" spans="1:19" ht="15.75" thickTop="1" x14ac:dyDescent="0.2">
      <c r="A641" s="406">
        <v>75</v>
      </c>
      <c r="B641" s="404" t="s">
        <v>1667</v>
      </c>
      <c r="C641" s="404" t="s">
        <v>1422</v>
      </c>
      <c r="D641" s="327"/>
      <c r="G641" s="302"/>
      <c r="H641" s="267">
        <v>75</v>
      </c>
      <c r="I641" s="269"/>
      <c r="J641" s="280"/>
      <c r="K641" s="337" t="s">
        <v>1422</v>
      </c>
      <c r="L641" s="280"/>
      <c r="M641" s="280"/>
      <c r="N641" s="280"/>
      <c r="O641" s="291"/>
      <c r="P641" s="227"/>
      <c r="Q641" s="240">
        <f>H641</f>
        <v>75</v>
      </c>
      <c r="R641" s="232" t="str">
        <f>CONCATENATE("II-",TEXT(Q641,"0000"))</f>
        <v>II-0075</v>
      </c>
      <c r="S641" s="241" t="str">
        <f>K641</f>
        <v>SALTO</v>
      </c>
    </row>
    <row r="642" spans="1:19" x14ac:dyDescent="0.2">
      <c r="A642" s="406"/>
      <c r="B642" s="404"/>
      <c r="C642" s="404"/>
      <c r="D642" s="327" t="s">
        <v>1188</v>
      </c>
      <c r="G642" s="227"/>
      <c r="H642" s="242"/>
      <c r="I642" s="243" t="s">
        <v>1096</v>
      </c>
      <c r="J642" s="288"/>
      <c r="K642" s="309" t="s">
        <v>1423</v>
      </c>
      <c r="L642" s="288"/>
      <c r="M642" s="288"/>
      <c r="N642" s="288"/>
      <c r="O642" s="322" t="s">
        <v>1188</v>
      </c>
      <c r="P642" s="227"/>
      <c r="Q642" s="227"/>
      <c r="R642" s="227"/>
      <c r="S642" s="227"/>
    </row>
    <row r="643" spans="1:19" ht="15.75" thickBot="1" x14ac:dyDescent="0.25">
      <c r="A643" s="406"/>
      <c r="B643" s="404"/>
      <c r="C643" s="404"/>
      <c r="D643" s="327" t="s">
        <v>1188</v>
      </c>
      <c r="G643" s="227"/>
      <c r="H643" s="242"/>
      <c r="I643" s="262" t="s">
        <v>1107</v>
      </c>
      <c r="J643" s="250"/>
      <c r="K643" s="251" t="s">
        <v>1186</v>
      </c>
      <c r="L643" s="250"/>
      <c r="M643" s="250"/>
      <c r="N643" s="250"/>
      <c r="O643" s="282" t="s">
        <v>1188</v>
      </c>
      <c r="P643" s="227"/>
      <c r="Q643" s="227"/>
      <c r="R643" s="227"/>
      <c r="S643" s="227"/>
    </row>
    <row r="644" spans="1:19" ht="16.5" thickTop="1" thickBot="1" x14ac:dyDescent="0.25">
      <c r="A644" s="406">
        <v>76</v>
      </c>
      <c r="B644" s="404" t="s">
        <v>1668</v>
      </c>
      <c r="C644" s="404" t="s">
        <v>1424</v>
      </c>
      <c r="D644" s="327" t="s">
        <v>822</v>
      </c>
      <c r="G644" s="227"/>
      <c r="H644" s="317">
        <v>76</v>
      </c>
      <c r="I644" s="268"/>
      <c r="J644" s="328"/>
      <c r="K644" s="329" t="s">
        <v>1424</v>
      </c>
      <c r="L644" s="328"/>
      <c r="M644" s="328"/>
      <c r="N644" s="328"/>
      <c r="O644" s="270" t="s">
        <v>822</v>
      </c>
      <c r="P644" s="227"/>
      <c r="Q644" s="240">
        <f t="shared" ref="Q644:Q645" si="63">H644</f>
        <v>76</v>
      </c>
      <c r="R644" s="232" t="str">
        <f t="shared" ref="R644:R645" si="64">CONCATENATE("II-",TEXT(Q644,"0000"))</f>
        <v>II-0076</v>
      </c>
      <c r="S644" s="241" t="str">
        <f t="shared" ref="S644:S645" si="65">K644</f>
        <v>SELLADO DE FISURA</v>
      </c>
    </row>
    <row r="645" spans="1:19" ht="15.75" thickTop="1" x14ac:dyDescent="0.2">
      <c r="A645" s="406">
        <v>77</v>
      </c>
      <c r="B645" s="404" t="s">
        <v>1669</v>
      </c>
      <c r="C645" s="404" t="s">
        <v>1425</v>
      </c>
      <c r="D645" s="327"/>
      <c r="G645" s="227"/>
      <c r="H645" s="317">
        <v>77</v>
      </c>
      <c r="I645" s="268"/>
      <c r="J645" s="328"/>
      <c r="K645" s="329" t="s">
        <v>1425</v>
      </c>
      <c r="L645" s="328"/>
      <c r="M645" s="328"/>
      <c r="N645" s="328"/>
      <c r="O645" s="270"/>
      <c r="P645" s="227"/>
      <c r="Q645" s="240">
        <f t="shared" si="63"/>
        <v>77</v>
      </c>
      <c r="R645" s="232" t="str">
        <f t="shared" si="64"/>
        <v>II-0077</v>
      </c>
      <c r="S645" s="241" t="str">
        <f t="shared" si="65"/>
        <v>SIFON</v>
      </c>
    </row>
    <row r="646" spans="1:19" ht="15.75" thickBot="1" x14ac:dyDescent="0.25">
      <c r="A646" s="406"/>
      <c r="B646" s="404"/>
      <c r="C646" s="404"/>
      <c r="D646" s="327" t="s">
        <v>6</v>
      </c>
      <c r="G646" s="227"/>
      <c r="H646" s="242"/>
      <c r="I646" s="272" t="s">
        <v>1096</v>
      </c>
      <c r="J646" s="250"/>
      <c r="K646" s="251" t="s">
        <v>1426</v>
      </c>
      <c r="L646" s="250"/>
      <c r="M646" s="250"/>
      <c r="N646" s="250"/>
      <c r="O646" s="282" t="s">
        <v>6</v>
      </c>
      <c r="P646" s="227"/>
      <c r="Q646" s="227"/>
      <c r="R646" s="227"/>
      <c r="S646" s="227"/>
    </row>
    <row r="647" spans="1:19" ht="15.75" thickTop="1" x14ac:dyDescent="0.2">
      <c r="A647" s="406">
        <v>78</v>
      </c>
      <c r="B647" s="404" t="s">
        <v>1670</v>
      </c>
      <c r="C647" s="404" t="s">
        <v>1427</v>
      </c>
      <c r="D647" s="327"/>
      <c r="G647" s="302"/>
      <c r="H647" s="317">
        <v>78</v>
      </c>
      <c r="I647" s="268"/>
      <c r="J647" s="328"/>
      <c r="K647" s="329" t="s">
        <v>1427</v>
      </c>
      <c r="L647" s="328"/>
      <c r="M647" s="328"/>
      <c r="N647" s="328"/>
      <c r="O647" s="270"/>
      <c r="P647" s="227"/>
      <c r="Q647" s="240">
        <f>H647</f>
        <v>78</v>
      </c>
      <c r="R647" s="232" t="str">
        <f>CONCATENATE("II-",TEXT(Q647,"0000"))</f>
        <v>II-0078</v>
      </c>
      <c r="S647" s="241" t="str">
        <f>K647</f>
        <v>SUB BASE</v>
      </c>
    </row>
    <row r="648" spans="1:19" x14ac:dyDescent="0.2">
      <c r="A648" s="406"/>
      <c r="B648" s="404"/>
      <c r="C648" s="404"/>
      <c r="D648" s="327" t="s">
        <v>1137</v>
      </c>
      <c r="G648" s="302"/>
      <c r="H648" s="323"/>
      <c r="I648" s="394" t="s">
        <v>1096</v>
      </c>
      <c r="J648" s="325"/>
      <c r="K648" s="326" t="s">
        <v>1208</v>
      </c>
      <c r="L648" s="325"/>
      <c r="M648" s="325"/>
      <c r="N648" s="325"/>
      <c r="O648" s="313" t="s">
        <v>1137</v>
      </c>
      <c r="P648" s="302"/>
      <c r="Q648" s="302"/>
      <c r="R648" s="302"/>
      <c r="S648" s="302"/>
    </row>
    <row r="649" spans="1:19" x14ac:dyDescent="0.2">
      <c r="A649" s="406"/>
      <c r="B649" s="404"/>
      <c r="C649" s="404"/>
      <c r="D649" s="327" t="s">
        <v>1137</v>
      </c>
      <c r="G649" s="227"/>
      <c r="H649" s="242"/>
      <c r="I649" s="243" t="s">
        <v>1107</v>
      </c>
      <c r="J649" s="375"/>
      <c r="K649" s="309" t="s">
        <v>1293</v>
      </c>
      <c r="L649" s="309"/>
      <c r="M649" s="288"/>
      <c r="N649" s="288"/>
      <c r="O649" s="322" t="s">
        <v>1137</v>
      </c>
      <c r="P649" s="227"/>
      <c r="Q649" s="227"/>
      <c r="R649" s="227"/>
      <c r="S649" s="227"/>
    </row>
    <row r="650" spans="1:19" x14ac:dyDescent="0.2">
      <c r="A650" s="406"/>
      <c r="B650" s="404"/>
      <c r="C650" s="404"/>
      <c r="D650" s="327"/>
      <c r="G650" s="227"/>
      <c r="H650" s="242"/>
      <c r="I650" s="254" t="s">
        <v>1109</v>
      </c>
      <c r="J650" s="248"/>
      <c r="K650" s="251" t="s">
        <v>1205</v>
      </c>
      <c r="L650" s="251"/>
      <c r="M650" s="250"/>
      <c r="N650" s="250"/>
      <c r="O650" s="282"/>
      <c r="P650" s="227"/>
      <c r="Q650" s="227"/>
      <c r="R650" s="227"/>
      <c r="S650" s="227"/>
    </row>
    <row r="651" spans="1:19" x14ac:dyDescent="0.2">
      <c r="A651" s="406"/>
      <c r="B651" s="404"/>
      <c r="C651" s="404"/>
      <c r="D651" s="327" t="s">
        <v>1137</v>
      </c>
      <c r="G651" s="227"/>
      <c r="H651" s="242"/>
      <c r="I651" s="248"/>
      <c r="J651" s="249">
        <v>1</v>
      </c>
      <c r="K651" s="251"/>
      <c r="L651" s="251" t="s">
        <v>1428</v>
      </c>
      <c r="M651" s="250"/>
      <c r="N651" s="250"/>
      <c r="O651" s="282" t="s">
        <v>1137</v>
      </c>
      <c r="P651" s="227"/>
      <c r="Q651" s="227"/>
      <c r="R651" s="227"/>
      <c r="S651" s="227"/>
    </row>
    <row r="652" spans="1:19" x14ac:dyDescent="0.2">
      <c r="A652" s="406"/>
      <c r="B652" s="404"/>
      <c r="C652" s="404"/>
      <c r="D652" s="327" t="s">
        <v>1137</v>
      </c>
      <c r="G652" s="227"/>
      <c r="H652" s="242"/>
      <c r="I652" s="248"/>
      <c r="J652" s="249">
        <v>2</v>
      </c>
      <c r="K652" s="251"/>
      <c r="L652" s="251" t="s">
        <v>1429</v>
      </c>
      <c r="M652" s="250"/>
      <c r="N652" s="250"/>
      <c r="O652" s="282" t="s">
        <v>1137</v>
      </c>
      <c r="P652" s="227"/>
      <c r="Q652" s="227"/>
      <c r="R652" s="227"/>
      <c r="S652" s="227"/>
    </row>
    <row r="653" spans="1:19" x14ac:dyDescent="0.2">
      <c r="A653" s="406"/>
      <c r="B653" s="404"/>
      <c r="C653" s="404"/>
      <c r="D653" s="327" t="s">
        <v>1137</v>
      </c>
      <c r="G653" s="227"/>
      <c r="H653" s="242"/>
      <c r="I653" s="248"/>
      <c r="J653" s="254">
        <v>3</v>
      </c>
      <c r="K653" s="250"/>
      <c r="L653" s="251" t="s">
        <v>1205</v>
      </c>
      <c r="M653" s="250"/>
      <c r="N653" s="250"/>
      <c r="O653" s="282" t="s">
        <v>1137</v>
      </c>
      <c r="P653" s="227"/>
      <c r="Q653" s="227"/>
      <c r="R653" s="227"/>
      <c r="S653" s="227"/>
    </row>
    <row r="654" spans="1:19" x14ac:dyDescent="0.2">
      <c r="A654" s="406"/>
      <c r="B654" s="404"/>
      <c r="C654" s="404"/>
      <c r="D654" s="327" t="s">
        <v>1137</v>
      </c>
      <c r="G654" s="227"/>
      <c r="H654" s="242"/>
      <c r="I654" s="243" t="s">
        <v>1116</v>
      </c>
      <c r="J654" s="375"/>
      <c r="K654" s="309" t="s">
        <v>1169</v>
      </c>
      <c r="L654" s="309"/>
      <c r="M654" s="288"/>
      <c r="N654" s="288"/>
      <c r="O654" s="322" t="s">
        <v>1137</v>
      </c>
      <c r="P654" s="227"/>
      <c r="Q654" s="227"/>
      <c r="R654" s="227"/>
      <c r="S654" s="227"/>
    </row>
    <row r="655" spans="1:19" x14ac:dyDescent="0.2">
      <c r="A655" s="406"/>
      <c r="B655" s="404"/>
      <c r="C655" s="404"/>
      <c r="D655" s="327" t="s">
        <v>1137</v>
      </c>
      <c r="G655" s="227"/>
      <c r="H655" s="242"/>
      <c r="I655" s="249" t="s">
        <v>1131</v>
      </c>
      <c r="J655" s="248"/>
      <c r="K655" s="251" t="s">
        <v>1171</v>
      </c>
      <c r="L655" s="251"/>
      <c r="M655" s="250"/>
      <c r="N655" s="250"/>
      <c r="O655" s="282" t="s">
        <v>1137</v>
      </c>
      <c r="P655" s="227"/>
      <c r="Q655" s="227"/>
      <c r="R655" s="227"/>
      <c r="S655" s="227"/>
    </row>
    <row r="656" spans="1:19" x14ac:dyDescent="0.2">
      <c r="A656" s="406"/>
      <c r="B656" s="404"/>
      <c r="C656" s="404"/>
      <c r="D656" s="327" t="s">
        <v>1137</v>
      </c>
      <c r="G656" s="227"/>
      <c r="H656" s="242"/>
      <c r="I656" s="243" t="s">
        <v>1133</v>
      </c>
      <c r="J656" s="375"/>
      <c r="K656" s="355" t="s">
        <v>1209</v>
      </c>
      <c r="L656" s="309"/>
      <c r="M656" s="288"/>
      <c r="N656" s="288"/>
      <c r="O656" s="322" t="s">
        <v>1137</v>
      </c>
      <c r="P656" s="227"/>
      <c r="Q656" s="227"/>
      <c r="R656" s="227"/>
      <c r="S656" s="227"/>
    </row>
    <row r="657" spans="1:19" ht="15.75" thickBot="1" x14ac:dyDescent="0.25">
      <c r="A657" s="406"/>
      <c r="B657" s="404"/>
      <c r="C657" s="404"/>
      <c r="D657" s="327" t="s">
        <v>1137</v>
      </c>
      <c r="G657" s="227"/>
      <c r="H657" s="260"/>
      <c r="I657" s="262" t="s">
        <v>1135</v>
      </c>
      <c r="J657" s="261"/>
      <c r="K657" s="264" t="s">
        <v>1172</v>
      </c>
      <c r="L657" s="264"/>
      <c r="M657" s="263"/>
      <c r="N657" s="263"/>
      <c r="O657" s="348" t="s">
        <v>1137</v>
      </c>
      <c r="P657" s="227"/>
      <c r="Q657" s="227"/>
      <c r="R657" s="227"/>
      <c r="S657" s="227"/>
    </row>
    <row r="658" spans="1:19" ht="15.75" thickTop="1" x14ac:dyDescent="0.2">
      <c r="A658" s="406">
        <v>79</v>
      </c>
      <c r="B658" s="404" t="s">
        <v>1671</v>
      </c>
      <c r="C658" s="404" t="s">
        <v>1291</v>
      </c>
      <c r="D658" s="327"/>
      <c r="G658" s="227"/>
      <c r="H658" s="267">
        <v>79</v>
      </c>
      <c r="I658" s="269"/>
      <c r="J658" s="280"/>
      <c r="K658" s="320" t="s">
        <v>1291</v>
      </c>
      <c r="L658" s="280"/>
      <c r="M658" s="280"/>
      <c r="N658" s="280"/>
      <c r="O658" s="291"/>
      <c r="P658" s="227"/>
      <c r="Q658" s="240">
        <f>H658</f>
        <v>79</v>
      </c>
      <c r="R658" s="232" t="str">
        <f>CONCATENATE("II-",TEXT(Q658,"0000"))</f>
        <v>II-0079</v>
      </c>
      <c r="S658" s="241" t="str">
        <f>K658</f>
        <v>SUELO</v>
      </c>
    </row>
    <row r="659" spans="1:19" x14ac:dyDescent="0.2">
      <c r="A659" s="406"/>
      <c r="B659" s="404"/>
      <c r="C659" s="404"/>
      <c r="D659" s="327" t="s">
        <v>1137</v>
      </c>
      <c r="G659" s="227"/>
      <c r="H659" s="242"/>
      <c r="I659" s="374" t="s">
        <v>1096</v>
      </c>
      <c r="J659" s="250"/>
      <c r="K659" s="309" t="s">
        <v>1430</v>
      </c>
      <c r="L659" s="251"/>
      <c r="M659" s="251"/>
      <c r="N659" s="250"/>
      <c r="O659" s="282" t="s">
        <v>1137</v>
      </c>
      <c r="P659" s="227"/>
      <c r="Q659" s="227"/>
      <c r="R659" s="227"/>
      <c r="S659" s="227"/>
    </row>
    <row r="660" spans="1:19" x14ac:dyDescent="0.2">
      <c r="A660" s="406"/>
      <c r="B660" s="404"/>
      <c r="C660" s="404"/>
      <c r="D660" s="327" t="s">
        <v>1137</v>
      </c>
      <c r="G660" s="227"/>
      <c r="H660" s="242"/>
      <c r="I660" s="243" t="s">
        <v>1107</v>
      </c>
      <c r="J660" s="288"/>
      <c r="K660" s="251" t="s">
        <v>1431</v>
      </c>
      <c r="L660" s="309"/>
      <c r="M660" s="309"/>
      <c r="N660" s="288"/>
      <c r="O660" s="322" t="s">
        <v>1137</v>
      </c>
      <c r="P660" s="227"/>
      <c r="Q660" s="227"/>
      <c r="R660" s="227"/>
      <c r="S660" s="227"/>
    </row>
    <row r="661" spans="1:19" ht="15.75" thickBot="1" x14ac:dyDescent="0.25">
      <c r="A661" s="406"/>
      <c r="B661" s="404"/>
      <c r="C661" s="404"/>
      <c r="D661" s="327" t="s">
        <v>1137</v>
      </c>
      <c r="G661" s="227"/>
      <c r="H661" s="242"/>
      <c r="I661" s="262" t="s">
        <v>1109</v>
      </c>
      <c r="J661" s="250"/>
      <c r="K661" s="311" t="s">
        <v>1432</v>
      </c>
      <c r="L661" s="251"/>
      <c r="M661" s="251"/>
      <c r="N661" s="250"/>
      <c r="O661" s="282" t="s">
        <v>1137</v>
      </c>
      <c r="P661" s="227"/>
      <c r="Q661" s="227"/>
      <c r="R661" s="227"/>
      <c r="S661" s="227"/>
    </row>
    <row r="662" spans="1:19" ht="15.75" thickTop="1" x14ac:dyDescent="0.2">
      <c r="A662" s="406">
        <v>80</v>
      </c>
      <c r="B662" s="404" t="s">
        <v>1672</v>
      </c>
      <c r="C662" s="404" t="s">
        <v>1433</v>
      </c>
      <c r="D662" s="327"/>
      <c r="G662" s="227"/>
      <c r="H662" s="317">
        <v>80</v>
      </c>
      <c r="I662" s="268"/>
      <c r="J662" s="328"/>
      <c r="K662" s="337" t="s">
        <v>1433</v>
      </c>
      <c r="L662" s="328"/>
      <c r="M662" s="328"/>
      <c r="N662" s="328"/>
      <c r="O662" s="270"/>
      <c r="P662" s="227"/>
      <c r="Q662" s="240">
        <f>H662</f>
        <v>80</v>
      </c>
      <c r="R662" s="232" t="str">
        <f>CONCATENATE("II-",TEXT(Q662,"0000"))</f>
        <v>II-0080</v>
      </c>
      <c r="S662" s="241" t="str">
        <f>K662</f>
        <v>SUMIDEROS</v>
      </c>
    </row>
    <row r="663" spans="1:19" x14ac:dyDescent="0.2">
      <c r="A663" s="406"/>
      <c r="B663" s="404"/>
      <c r="C663" s="404"/>
      <c r="D663" s="327" t="s">
        <v>6</v>
      </c>
      <c r="G663" s="227"/>
      <c r="H663" s="242"/>
      <c r="I663" s="249" t="s">
        <v>1096</v>
      </c>
      <c r="J663" s="250"/>
      <c r="K663" s="251" t="s">
        <v>1434</v>
      </c>
      <c r="L663" s="251"/>
      <c r="M663" s="251"/>
      <c r="N663" s="250"/>
      <c r="O663" s="282" t="s">
        <v>6</v>
      </c>
      <c r="P663" s="227"/>
      <c r="Q663" s="227"/>
      <c r="R663" s="227"/>
      <c r="S663" s="227"/>
    </row>
    <row r="664" spans="1:19" x14ac:dyDescent="0.2">
      <c r="A664" s="406"/>
      <c r="B664" s="404"/>
      <c r="C664" s="404"/>
      <c r="D664" s="327" t="s">
        <v>6</v>
      </c>
      <c r="G664" s="227"/>
      <c r="H664" s="242"/>
      <c r="I664" s="243" t="s">
        <v>1107</v>
      </c>
      <c r="J664" s="288"/>
      <c r="K664" s="309" t="s">
        <v>1435</v>
      </c>
      <c r="L664" s="309"/>
      <c r="M664" s="309"/>
      <c r="N664" s="288"/>
      <c r="O664" s="322" t="s">
        <v>6</v>
      </c>
      <c r="P664" s="227"/>
      <c r="Q664" s="227"/>
      <c r="R664" s="227"/>
      <c r="S664" s="227"/>
    </row>
    <row r="665" spans="1:19" x14ac:dyDescent="0.2">
      <c r="A665" s="406"/>
      <c r="B665" s="404"/>
      <c r="C665" s="404"/>
      <c r="D665" s="327" t="s">
        <v>6</v>
      </c>
      <c r="G665" s="227"/>
      <c r="H665" s="242"/>
      <c r="I665" s="243" t="s">
        <v>1109</v>
      </c>
      <c r="J665" s="288"/>
      <c r="K665" s="309" t="s">
        <v>1436</v>
      </c>
      <c r="L665" s="309"/>
      <c r="M665" s="309"/>
      <c r="N665" s="288"/>
      <c r="O665" s="322" t="s">
        <v>6</v>
      </c>
      <c r="P665" s="227"/>
      <c r="Q665" s="227"/>
      <c r="R665" s="227"/>
      <c r="S665" s="227"/>
    </row>
    <row r="666" spans="1:19" ht="15.75" thickBot="1" x14ac:dyDescent="0.25">
      <c r="A666" s="406"/>
      <c r="B666" s="404"/>
      <c r="C666" s="404"/>
      <c r="D666" s="327" t="s">
        <v>6</v>
      </c>
      <c r="G666" s="227"/>
      <c r="H666" s="293"/>
      <c r="I666" s="295" t="s">
        <v>1116</v>
      </c>
      <c r="J666" s="296"/>
      <c r="K666" s="297" t="s">
        <v>1437</v>
      </c>
      <c r="L666" s="297"/>
      <c r="M666" s="297"/>
      <c r="N666" s="296"/>
      <c r="O666" s="351" t="s">
        <v>6</v>
      </c>
      <c r="P666" s="227"/>
      <c r="Q666" s="227"/>
      <c r="R666" s="227"/>
      <c r="S666" s="227"/>
    </row>
    <row r="667" spans="1:19" x14ac:dyDescent="0.2">
      <c r="A667" s="406"/>
      <c r="B667" s="404"/>
      <c r="C667" s="404"/>
      <c r="D667" s="327"/>
      <c r="G667" s="250"/>
      <c r="H667" s="299"/>
      <c r="I667" s="248"/>
      <c r="J667" s="250"/>
      <c r="K667" s="251"/>
      <c r="L667" s="251"/>
      <c r="M667" s="251"/>
      <c r="N667" s="250"/>
      <c r="O667" s="233"/>
      <c r="P667" s="250"/>
      <c r="Q667" s="250"/>
      <c r="R667" s="250"/>
      <c r="S667" s="250"/>
    </row>
    <row r="668" spans="1:19" x14ac:dyDescent="0.2">
      <c r="A668" s="406"/>
      <c r="B668" s="404"/>
      <c r="C668" s="404"/>
      <c r="D668" s="327"/>
      <c r="G668" s="250"/>
      <c r="H668" s="299"/>
      <c r="I668" s="248"/>
      <c r="J668" s="250"/>
      <c r="K668" s="251"/>
      <c r="L668" s="251"/>
      <c r="M668" s="251"/>
      <c r="N668" s="250"/>
      <c r="O668" s="233"/>
      <c r="P668" s="250"/>
      <c r="Q668" s="250"/>
      <c r="R668" s="250"/>
      <c r="S668" s="250"/>
    </row>
    <row r="669" spans="1:19" x14ac:dyDescent="0.2">
      <c r="A669" s="406"/>
      <c r="B669" s="404"/>
      <c r="C669" s="404"/>
      <c r="D669" s="327"/>
      <c r="G669" s="250"/>
      <c r="H669" s="299"/>
      <c r="I669" s="248"/>
      <c r="J669" s="250"/>
      <c r="K669" s="251"/>
      <c r="L669" s="251"/>
      <c r="M669" s="251"/>
      <c r="N669" s="250"/>
      <c r="O669" s="233"/>
      <c r="P669" s="250"/>
      <c r="Q669" s="250"/>
      <c r="R669" s="250"/>
      <c r="S669" s="250"/>
    </row>
    <row r="670" spans="1:19" x14ac:dyDescent="0.2">
      <c r="A670" s="406">
        <v>81</v>
      </c>
      <c r="B670" s="404" t="s">
        <v>1673</v>
      </c>
      <c r="C670" s="404" t="s">
        <v>1438</v>
      </c>
      <c r="D670" s="327"/>
      <c r="G670" s="395"/>
      <c r="H670" s="267">
        <v>81</v>
      </c>
      <c r="I670" s="269"/>
      <c r="J670" s="280"/>
      <c r="K670" s="337" t="s">
        <v>1438</v>
      </c>
      <c r="L670" s="280"/>
      <c r="M670" s="280"/>
      <c r="N670" s="280"/>
      <c r="O670" s="291"/>
      <c r="P670" s="227"/>
      <c r="Q670" s="240">
        <f>H670</f>
        <v>81</v>
      </c>
      <c r="R670" s="232" t="str">
        <f>CONCATENATE("II-",TEXT(Q670,"0000"))</f>
        <v>II-0081</v>
      </c>
      <c r="S670" s="241" t="str">
        <f>K670</f>
        <v>TERRAPLEN</v>
      </c>
    </row>
    <row r="671" spans="1:19" x14ac:dyDescent="0.2">
      <c r="A671" s="406"/>
      <c r="B671" s="404"/>
      <c r="C671" s="404"/>
      <c r="D671" s="327"/>
      <c r="G671" s="227"/>
      <c r="H671" s="242"/>
      <c r="I671" s="243" t="s">
        <v>1096</v>
      </c>
      <c r="J671" s="250"/>
      <c r="K671" s="251" t="s">
        <v>1439</v>
      </c>
      <c r="L671" s="250"/>
      <c r="M671" s="250"/>
      <c r="N671" s="250"/>
      <c r="O671" s="282"/>
      <c r="P671" s="227"/>
      <c r="Q671" s="227"/>
      <c r="R671" s="227"/>
      <c r="S671" s="227"/>
    </row>
    <row r="672" spans="1:19" x14ac:dyDescent="0.2">
      <c r="A672" s="406"/>
      <c r="B672" s="404"/>
      <c r="C672" s="404"/>
      <c r="D672" s="327" t="s">
        <v>1137</v>
      </c>
      <c r="G672" s="227"/>
      <c r="H672" s="242"/>
      <c r="I672" s="248"/>
      <c r="J672" s="249">
        <v>1</v>
      </c>
      <c r="K672" s="250"/>
      <c r="L672" s="251" t="s">
        <v>1440</v>
      </c>
      <c r="M672" s="250"/>
      <c r="N672" s="250"/>
      <c r="O672" s="282" t="s">
        <v>1137</v>
      </c>
      <c r="P672" s="227"/>
      <c r="Q672" s="227"/>
      <c r="R672" s="227"/>
      <c r="S672" s="227"/>
    </row>
    <row r="673" spans="1:19" x14ac:dyDescent="0.2">
      <c r="A673" s="406"/>
      <c r="B673" s="404"/>
      <c r="C673" s="404"/>
      <c r="D673" s="327" t="s">
        <v>1137</v>
      </c>
      <c r="G673" s="227"/>
      <c r="H673" s="242"/>
      <c r="I673" s="259"/>
      <c r="J673" s="254">
        <v>2</v>
      </c>
      <c r="K673" s="255"/>
      <c r="L673" s="256" t="s">
        <v>1441</v>
      </c>
      <c r="M673" s="255"/>
      <c r="N673" s="255"/>
      <c r="O673" s="301" t="s">
        <v>1137</v>
      </c>
      <c r="P673" s="227"/>
      <c r="Q673" s="227"/>
      <c r="R673" s="227"/>
      <c r="S673" s="227"/>
    </row>
    <row r="674" spans="1:19" x14ac:dyDescent="0.2">
      <c r="A674" s="406"/>
      <c r="B674" s="404"/>
      <c r="C674" s="404"/>
      <c r="D674" s="327"/>
      <c r="G674" s="227"/>
      <c r="H674" s="242"/>
      <c r="I674" s="243" t="s">
        <v>1107</v>
      </c>
      <c r="J674" s="250"/>
      <c r="K674" s="251" t="s">
        <v>1442</v>
      </c>
      <c r="L674" s="250"/>
      <c r="M674" s="250"/>
      <c r="N674" s="250"/>
      <c r="O674" s="282"/>
      <c r="P674" s="227"/>
      <c r="Q674" s="227"/>
      <c r="R674" s="227"/>
      <c r="S674" s="227"/>
    </row>
    <row r="675" spans="1:19" x14ac:dyDescent="0.2">
      <c r="A675" s="406"/>
      <c r="B675" s="404"/>
      <c r="C675" s="404"/>
      <c r="D675" s="327" t="s">
        <v>1137</v>
      </c>
      <c r="G675" s="227"/>
      <c r="H675" s="242"/>
      <c r="I675" s="248"/>
      <c r="J675" s="249">
        <v>1</v>
      </c>
      <c r="K675" s="250"/>
      <c r="L675" s="251" t="s">
        <v>1443</v>
      </c>
      <c r="M675" s="250"/>
      <c r="N675" s="250"/>
      <c r="O675" s="282" t="s">
        <v>1137</v>
      </c>
      <c r="P675" s="227"/>
      <c r="Q675" s="227"/>
      <c r="R675" s="227"/>
      <c r="S675" s="227"/>
    </row>
    <row r="676" spans="1:19" ht="15.75" thickBot="1" x14ac:dyDescent="0.25">
      <c r="A676" s="406"/>
      <c r="B676" s="404"/>
      <c r="C676" s="404"/>
      <c r="D676" s="327" t="s">
        <v>1137</v>
      </c>
      <c r="G676" s="227"/>
      <c r="H676" s="242"/>
      <c r="I676" s="248"/>
      <c r="J676" s="262">
        <v>2</v>
      </c>
      <c r="K676" s="250"/>
      <c r="L676" s="251" t="s">
        <v>1441</v>
      </c>
      <c r="M676" s="250"/>
      <c r="N676" s="250"/>
      <c r="O676" s="282" t="s">
        <v>1137</v>
      </c>
      <c r="P676" s="227"/>
      <c r="Q676" s="227"/>
      <c r="R676" s="227"/>
      <c r="S676" s="227"/>
    </row>
    <row r="677" spans="1:19" ht="16.5" thickTop="1" thickBot="1" x14ac:dyDescent="0.25">
      <c r="A677" s="406">
        <v>82</v>
      </c>
      <c r="B677" s="404" t="s">
        <v>1674</v>
      </c>
      <c r="C677" s="404" t="s">
        <v>1444</v>
      </c>
      <c r="D677" s="327" t="s">
        <v>1170</v>
      </c>
      <c r="G677" s="227"/>
      <c r="H677" s="363">
        <v>82</v>
      </c>
      <c r="I677" s="364"/>
      <c r="J677" s="365"/>
      <c r="K677" s="366" t="s">
        <v>1444</v>
      </c>
      <c r="L677" s="365"/>
      <c r="M677" s="365"/>
      <c r="N677" s="365"/>
      <c r="O677" s="367" t="s">
        <v>1170</v>
      </c>
      <c r="P677" s="227"/>
      <c r="Q677" s="240">
        <f t="shared" ref="Q677:Q678" si="66">H677</f>
        <v>82</v>
      </c>
      <c r="R677" s="232" t="str">
        <f t="shared" ref="R677:R678" si="67">CONCATENATE("II-",TEXT(Q677,"0000"))</f>
        <v>II-0082</v>
      </c>
      <c r="S677" s="241" t="str">
        <f t="shared" ref="S677:S678" si="68">K677</f>
        <v>TEXTURIZADO (SUPERFICIE DE RODAMIENTO)</v>
      </c>
    </row>
    <row r="678" spans="1:19" ht="15.75" thickTop="1" x14ac:dyDescent="0.2">
      <c r="A678" s="406">
        <v>83</v>
      </c>
      <c r="B678" s="404" t="s">
        <v>1675</v>
      </c>
      <c r="C678" s="404" t="s">
        <v>1445</v>
      </c>
      <c r="D678" s="327"/>
      <c r="G678" s="227"/>
      <c r="H678" s="267">
        <v>83</v>
      </c>
      <c r="I678" s="269"/>
      <c r="J678" s="269"/>
      <c r="K678" s="279" t="s">
        <v>1445</v>
      </c>
      <c r="L678" s="280"/>
      <c r="M678" s="280"/>
      <c r="N678" s="280"/>
      <c r="O678" s="291"/>
      <c r="P678" s="227"/>
      <c r="Q678" s="240">
        <f t="shared" si="66"/>
        <v>83</v>
      </c>
      <c r="R678" s="232" t="str">
        <f t="shared" si="67"/>
        <v>II-0083</v>
      </c>
      <c r="S678" s="241" t="str">
        <f t="shared" si="68"/>
        <v>TRABAJOS NO ESPECIFICADOS O DE EMERGENCIA</v>
      </c>
    </row>
    <row r="679" spans="1:19" x14ac:dyDescent="0.2">
      <c r="A679" s="406"/>
      <c r="B679" s="404"/>
      <c r="C679" s="404"/>
      <c r="D679" s="327" t="s">
        <v>1447</v>
      </c>
      <c r="G679" s="227"/>
      <c r="H679" s="242"/>
      <c r="I679" s="374" t="s">
        <v>1096</v>
      </c>
      <c r="J679" s="248"/>
      <c r="K679" s="396" t="s">
        <v>1446</v>
      </c>
      <c r="L679" s="250"/>
      <c r="M679" s="250"/>
      <c r="N679" s="250"/>
      <c r="O679" s="282" t="s">
        <v>1447</v>
      </c>
      <c r="P679" s="227"/>
      <c r="Q679" s="227"/>
      <c r="R679" s="227"/>
      <c r="S679" s="227"/>
    </row>
    <row r="680" spans="1:19" x14ac:dyDescent="0.2">
      <c r="A680" s="406"/>
      <c r="B680" s="404"/>
      <c r="C680" s="404"/>
      <c r="D680" s="327" t="s">
        <v>1447</v>
      </c>
      <c r="G680" s="227"/>
      <c r="H680" s="242"/>
      <c r="I680" s="243" t="s">
        <v>1107</v>
      </c>
      <c r="J680" s="375"/>
      <c r="K680" s="309" t="s">
        <v>1448</v>
      </c>
      <c r="L680" s="309"/>
      <c r="M680" s="288"/>
      <c r="N680" s="288"/>
      <c r="O680" s="322" t="s">
        <v>1447</v>
      </c>
      <c r="P680" s="227"/>
      <c r="Q680" s="227"/>
      <c r="R680" s="227"/>
      <c r="S680" s="227"/>
    </row>
    <row r="681" spans="1:19" x14ac:dyDescent="0.2">
      <c r="A681" s="406"/>
      <c r="B681" s="404"/>
      <c r="C681" s="404"/>
      <c r="D681" s="327" t="s">
        <v>1447</v>
      </c>
      <c r="G681" s="227"/>
      <c r="H681" s="242"/>
      <c r="I681" s="249" t="s">
        <v>1109</v>
      </c>
      <c r="J681" s="248"/>
      <c r="K681" s="396" t="s">
        <v>1449</v>
      </c>
      <c r="L681" s="251"/>
      <c r="M681" s="250"/>
      <c r="N681" s="250"/>
      <c r="O681" s="282" t="s">
        <v>1447</v>
      </c>
      <c r="P681" s="227"/>
      <c r="Q681" s="227"/>
      <c r="R681" s="227"/>
      <c r="S681" s="227"/>
    </row>
    <row r="682" spans="1:19" x14ac:dyDescent="0.2">
      <c r="A682" s="406"/>
      <c r="B682" s="404"/>
      <c r="C682" s="404"/>
      <c r="D682" s="327" t="s">
        <v>1447</v>
      </c>
      <c r="G682" s="227"/>
      <c r="H682" s="242"/>
      <c r="I682" s="243" t="s">
        <v>1116</v>
      </c>
      <c r="J682" s="375"/>
      <c r="K682" s="397" t="s">
        <v>1450</v>
      </c>
      <c r="L682" s="309"/>
      <c r="M682" s="288"/>
      <c r="N682" s="288"/>
      <c r="O682" s="322" t="s">
        <v>1447</v>
      </c>
      <c r="P682" s="227"/>
      <c r="Q682" s="227"/>
      <c r="R682" s="227"/>
      <c r="S682" s="227"/>
    </row>
    <row r="683" spans="1:19" x14ac:dyDescent="0.2">
      <c r="A683" s="406"/>
      <c r="B683" s="404"/>
      <c r="C683" s="404"/>
      <c r="D683" s="327" t="s">
        <v>1447</v>
      </c>
      <c r="G683" s="227"/>
      <c r="H683" s="242"/>
      <c r="I683" s="249" t="s">
        <v>1131</v>
      </c>
      <c r="J683" s="248"/>
      <c r="K683" s="396" t="s">
        <v>1451</v>
      </c>
      <c r="L683" s="326"/>
      <c r="M683" s="250"/>
      <c r="N683" s="250"/>
      <c r="O683" s="282" t="s">
        <v>1447</v>
      </c>
      <c r="P683" s="227"/>
      <c r="Q683" s="227"/>
      <c r="R683" s="227"/>
      <c r="S683" s="227"/>
    </row>
    <row r="684" spans="1:19" ht="15.75" thickBot="1" x14ac:dyDescent="0.25">
      <c r="A684" s="406"/>
      <c r="B684" s="404"/>
      <c r="C684" s="404"/>
      <c r="D684" s="327" t="s">
        <v>1447</v>
      </c>
      <c r="G684" s="227"/>
      <c r="H684" s="260"/>
      <c r="I684" s="272" t="s">
        <v>1133</v>
      </c>
      <c r="J684" s="273"/>
      <c r="K684" s="398" t="s">
        <v>1452</v>
      </c>
      <c r="L684" s="399"/>
      <c r="M684" s="275"/>
      <c r="N684" s="275"/>
      <c r="O684" s="349" t="s">
        <v>1447</v>
      </c>
      <c r="P684" s="227"/>
      <c r="Q684" s="227"/>
      <c r="R684" s="227"/>
      <c r="S684" s="227"/>
    </row>
    <row r="685" spans="1:19" ht="15.75" thickTop="1" x14ac:dyDescent="0.2">
      <c r="A685" s="406">
        <v>84</v>
      </c>
      <c r="B685" s="404" t="s">
        <v>1676</v>
      </c>
      <c r="C685" s="404" t="s">
        <v>1453</v>
      </c>
      <c r="D685" s="327"/>
      <c r="G685" s="227"/>
      <c r="H685" s="267">
        <v>84</v>
      </c>
      <c r="I685" s="269"/>
      <c r="J685" s="280"/>
      <c r="K685" s="337" t="s">
        <v>1453</v>
      </c>
      <c r="L685" s="280"/>
      <c r="M685" s="280"/>
      <c r="N685" s="280"/>
      <c r="O685" s="291"/>
      <c r="P685" s="227"/>
      <c r="Q685" s="240">
        <f>H685</f>
        <v>84</v>
      </c>
      <c r="R685" s="232" t="str">
        <f>CONCATENATE("II-",TEXT(Q685,"0000"))</f>
        <v>II-0084</v>
      </c>
      <c r="S685" s="241" t="str">
        <f>K685</f>
        <v xml:space="preserve">TRANSPORTE </v>
      </c>
    </row>
    <row r="686" spans="1:19" x14ac:dyDescent="0.2">
      <c r="A686" s="406"/>
      <c r="B686" s="404"/>
      <c r="C686" s="404"/>
      <c r="D686" s="327" t="s">
        <v>1454</v>
      </c>
      <c r="G686" s="227"/>
      <c r="H686" s="242"/>
      <c r="I686" s="243" t="s">
        <v>1096</v>
      </c>
      <c r="J686" s="375"/>
      <c r="K686" s="309" t="s">
        <v>1290</v>
      </c>
      <c r="L686" s="288"/>
      <c r="M686" s="288"/>
      <c r="N686" s="288"/>
      <c r="O686" s="322" t="s">
        <v>1454</v>
      </c>
      <c r="P686" s="227"/>
      <c r="Q686" s="227"/>
      <c r="R686" s="227"/>
      <c r="S686" s="227"/>
    </row>
    <row r="687" spans="1:19" ht="15.75" thickBot="1" x14ac:dyDescent="0.25">
      <c r="A687" s="406"/>
      <c r="B687" s="404"/>
      <c r="C687" s="404"/>
      <c r="D687" s="327" t="s">
        <v>1455</v>
      </c>
      <c r="G687" s="227"/>
      <c r="H687" s="242"/>
      <c r="I687" s="262" t="s">
        <v>1107</v>
      </c>
      <c r="J687" s="248"/>
      <c r="K687" s="251" t="s">
        <v>1291</v>
      </c>
      <c r="L687" s="250"/>
      <c r="M687" s="250"/>
      <c r="N687" s="250"/>
      <c r="O687" s="282" t="s">
        <v>1455</v>
      </c>
      <c r="P687" s="227"/>
      <c r="Q687" s="227"/>
      <c r="R687" s="227"/>
      <c r="S687" s="227"/>
    </row>
    <row r="688" spans="1:19" ht="15.75" thickTop="1" x14ac:dyDescent="0.2">
      <c r="A688" s="406">
        <v>85</v>
      </c>
      <c r="B688" s="404" t="s">
        <v>1677</v>
      </c>
      <c r="C688" s="404" t="s">
        <v>1456</v>
      </c>
      <c r="D688" s="327"/>
      <c r="G688" s="227"/>
      <c r="H688" s="317">
        <v>85</v>
      </c>
      <c r="I688" s="268"/>
      <c r="J688" s="328"/>
      <c r="K688" s="329" t="s">
        <v>1456</v>
      </c>
      <c r="L688" s="328"/>
      <c r="M688" s="328"/>
      <c r="N688" s="328"/>
      <c r="O688" s="270"/>
      <c r="P688" s="227"/>
      <c r="Q688" s="240">
        <f>H688</f>
        <v>85</v>
      </c>
      <c r="R688" s="232" t="str">
        <f>CONCATENATE("II-",TEXT(Q688,"0000"))</f>
        <v>II-0085</v>
      </c>
      <c r="S688" s="241" t="str">
        <f>K688</f>
        <v>TRANQUERA</v>
      </c>
    </row>
    <row r="689" spans="1:19" x14ac:dyDescent="0.2">
      <c r="A689" s="406">
        <v>1</v>
      </c>
      <c r="B689" s="253" t="str">
        <f>CONCATENATE($B$688,".",TEXT(A689,"0000"))</f>
        <v>II-0085.0001</v>
      </c>
      <c r="C689" s="404" t="s">
        <v>1684</v>
      </c>
      <c r="D689" s="327" t="s">
        <v>1185</v>
      </c>
      <c r="G689" s="227"/>
      <c r="H689" s="242"/>
      <c r="I689" s="243" t="s">
        <v>1096</v>
      </c>
      <c r="J689" s="288"/>
      <c r="K689" s="309" t="s">
        <v>1457</v>
      </c>
      <c r="L689" s="309"/>
      <c r="M689" s="309"/>
      <c r="N689" s="309"/>
      <c r="O689" s="322" t="s">
        <v>1185</v>
      </c>
      <c r="P689" s="227"/>
      <c r="Q689" s="227"/>
      <c r="R689" s="227"/>
      <c r="S689" s="227"/>
    </row>
    <row r="690" spans="1:19" ht="15.75" thickBot="1" x14ac:dyDescent="0.25">
      <c r="A690" s="406">
        <v>2</v>
      </c>
      <c r="B690" s="253" t="str">
        <f>CONCATENATE($B$688,".",TEXT(A690,"0000"))</f>
        <v>II-0085.0002</v>
      </c>
      <c r="C690" s="404" t="s">
        <v>1685</v>
      </c>
      <c r="D690" s="327" t="s">
        <v>1185</v>
      </c>
      <c r="G690" s="227"/>
      <c r="H690" s="260"/>
      <c r="I690" s="262" t="s">
        <v>1107</v>
      </c>
      <c r="J690" s="263"/>
      <c r="K690" s="264" t="s">
        <v>1458</v>
      </c>
      <c r="L690" s="264"/>
      <c r="M690" s="264"/>
      <c r="N690" s="264"/>
      <c r="O690" s="348" t="s">
        <v>1185</v>
      </c>
      <c r="P690" s="227"/>
      <c r="Q690" s="227"/>
      <c r="R690" s="227"/>
      <c r="S690" s="227"/>
    </row>
    <row r="691" spans="1:19" ht="15.75" thickTop="1" x14ac:dyDescent="0.2">
      <c r="A691" s="406">
        <v>86</v>
      </c>
      <c r="B691" s="404" t="s">
        <v>1678</v>
      </c>
      <c r="C691" s="404" t="s">
        <v>1459</v>
      </c>
      <c r="D691" s="327"/>
      <c r="G691" s="227"/>
      <c r="H691" s="317">
        <v>86</v>
      </c>
      <c r="I691" s="268"/>
      <c r="J691" s="328"/>
      <c r="K691" s="329" t="s">
        <v>1459</v>
      </c>
      <c r="L691" s="328"/>
      <c r="M691" s="328"/>
      <c r="N691" s="328"/>
      <c r="O691" s="270"/>
      <c r="P691" s="227"/>
      <c r="Q691" s="240">
        <f>H691</f>
        <v>86</v>
      </c>
      <c r="R691" s="232" t="str">
        <f>CONCATENATE("II-",TEXT(Q691,"0000"))</f>
        <v>II-0086</v>
      </c>
      <c r="S691" s="241" t="str">
        <f>K691</f>
        <v>TRATAMIENTO BITUMINOSO</v>
      </c>
    </row>
    <row r="692" spans="1:19" x14ac:dyDescent="0.2">
      <c r="A692" s="406"/>
      <c r="B692" s="404"/>
      <c r="C692" s="404"/>
      <c r="D692" s="327" t="s">
        <v>1170</v>
      </c>
      <c r="G692" s="227"/>
      <c r="H692" s="242"/>
      <c r="I692" s="243" t="s">
        <v>1096</v>
      </c>
      <c r="J692" s="288"/>
      <c r="K692" s="309" t="s">
        <v>1460</v>
      </c>
      <c r="L692" s="288"/>
      <c r="M692" s="288"/>
      <c r="N692" s="288"/>
      <c r="O692" s="322" t="s">
        <v>1170</v>
      </c>
      <c r="P692" s="227"/>
      <c r="Q692" s="227"/>
      <c r="R692" s="227"/>
      <c r="S692" s="227"/>
    </row>
    <row r="693" spans="1:19" x14ac:dyDescent="0.2">
      <c r="A693" s="406"/>
      <c r="B693" s="404"/>
      <c r="C693" s="404"/>
      <c r="D693" s="327" t="s">
        <v>1170</v>
      </c>
      <c r="G693" s="227"/>
      <c r="H693" s="242"/>
      <c r="I693" s="249" t="s">
        <v>1107</v>
      </c>
      <c r="J693" s="250"/>
      <c r="K693" s="251" t="s">
        <v>1461</v>
      </c>
      <c r="L693" s="250"/>
      <c r="M693" s="250"/>
      <c r="N693" s="250"/>
      <c r="O693" s="282" t="s">
        <v>1170</v>
      </c>
      <c r="P693" s="227"/>
      <c r="Q693" s="227"/>
      <c r="R693" s="227"/>
      <c r="S693" s="227"/>
    </row>
    <row r="694" spans="1:19" x14ac:dyDescent="0.2">
      <c r="A694" s="406"/>
      <c r="B694" s="404"/>
      <c r="C694" s="404"/>
      <c r="D694" s="327" t="s">
        <v>1170</v>
      </c>
      <c r="G694" s="227"/>
      <c r="H694" s="242"/>
      <c r="I694" s="243" t="s">
        <v>1109</v>
      </c>
      <c r="J694" s="288"/>
      <c r="K694" s="309" t="s">
        <v>1462</v>
      </c>
      <c r="L694" s="288"/>
      <c r="M694" s="288"/>
      <c r="N694" s="288"/>
      <c r="O694" s="322" t="s">
        <v>1170</v>
      </c>
      <c r="P694" s="227"/>
      <c r="Q694" s="227"/>
      <c r="R694" s="227"/>
      <c r="S694" s="227"/>
    </row>
    <row r="695" spans="1:19" x14ac:dyDescent="0.2">
      <c r="A695" s="406"/>
      <c r="B695" s="404"/>
      <c r="C695" s="404"/>
      <c r="D695" s="327" t="s">
        <v>1170</v>
      </c>
      <c r="G695" s="227"/>
      <c r="H695" s="242"/>
      <c r="I695" s="249" t="s">
        <v>1116</v>
      </c>
      <c r="J695" s="250"/>
      <c r="K695" s="251" t="s">
        <v>1236</v>
      </c>
      <c r="L695" s="250"/>
      <c r="M695" s="250"/>
      <c r="N695" s="250"/>
      <c r="O695" s="282" t="s">
        <v>1170</v>
      </c>
      <c r="P695" s="227"/>
      <c r="Q695" s="227"/>
      <c r="R695" s="227"/>
      <c r="S695" s="227"/>
    </row>
    <row r="696" spans="1:19" x14ac:dyDescent="0.2">
      <c r="A696" s="406"/>
      <c r="B696" s="404"/>
      <c r="C696" s="404"/>
      <c r="D696" s="327" t="s">
        <v>1170</v>
      </c>
      <c r="G696" s="227"/>
      <c r="H696" s="242"/>
      <c r="I696" s="243" t="s">
        <v>1131</v>
      </c>
      <c r="J696" s="288"/>
      <c r="K696" s="309" t="s">
        <v>1463</v>
      </c>
      <c r="L696" s="288"/>
      <c r="M696" s="288"/>
      <c r="N696" s="288"/>
      <c r="O696" s="322" t="s">
        <v>1170</v>
      </c>
      <c r="P696" s="227"/>
      <c r="Q696" s="227"/>
      <c r="R696" s="227"/>
      <c r="S696" s="227"/>
    </row>
    <row r="697" spans="1:19" x14ac:dyDescent="0.2">
      <c r="A697" s="406"/>
      <c r="B697" s="404"/>
      <c r="C697" s="404"/>
      <c r="D697" s="327" t="s">
        <v>1170</v>
      </c>
      <c r="G697" s="227"/>
      <c r="H697" s="242"/>
      <c r="I697" s="243" t="s">
        <v>1133</v>
      </c>
      <c r="J697" s="288"/>
      <c r="K697" s="309" t="s">
        <v>1464</v>
      </c>
      <c r="L697" s="288"/>
      <c r="M697" s="288"/>
      <c r="N697" s="288"/>
      <c r="O697" s="322" t="s">
        <v>1170</v>
      </c>
      <c r="P697" s="227"/>
      <c r="Q697" s="227"/>
      <c r="R697" s="227"/>
      <c r="S697" s="227"/>
    </row>
    <row r="698" spans="1:19" ht="15.75" thickBot="1" x14ac:dyDescent="0.25">
      <c r="A698" s="406"/>
      <c r="B698" s="404"/>
      <c r="C698" s="404"/>
      <c r="D698" s="327" t="s">
        <v>1170</v>
      </c>
      <c r="G698" s="227"/>
      <c r="H698" s="242"/>
      <c r="I698" s="262" t="s">
        <v>1135</v>
      </c>
      <c r="J698" s="250"/>
      <c r="K698" s="251" t="s">
        <v>1465</v>
      </c>
      <c r="L698" s="250"/>
      <c r="M698" s="250"/>
      <c r="N698" s="250"/>
      <c r="O698" s="282" t="s">
        <v>1170</v>
      </c>
      <c r="P698" s="227"/>
      <c r="Q698" s="227"/>
      <c r="R698" s="227"/>
      <c r="S698" s="227"/>
    </row>
    <row r="699" spans="1:19" ht="15.75" thickTop="1" x14ac:dyDescent="0.2">
      <c r="A699" s="406">
        <v>87</v>
      </c>
      <c r="B699" s="404" t="s">
        <v>1679</v>
      </c>
      <c r="C699" s="404" t="s">
        <v>1466</v>
      </c>
      <c r="D699" s="327"/>
      <c r="G699" s="227"/>
      <c r="H699" s="317">
        <v>87</v>
      </c>
      <c r="I699" s="318"/>
      <c r="J699" s="319"/>
      <c r="K699" s="382" t="s">
        <v>1466</v>
      </c>
      <c r="L699" s="319"/>
      <c r="M699" s="319"/>
      <c r="N699" s="319"/>
      <c r="O699" s="321"/>
      <c r="P699" s="227"/>
      <c r="Q699" s="240">
        <f>H699</f>
        <v>87</v>
      </c>
      <c r="R699" s="232" t="str">
        <f>CONCATENATE("II-",TEXT(Q699,"0000"))</f>
        <v>II-0087</v>
      </c>
      <c r="S699" s="241" t="str">
        <f>K699</f>
        <v>TOMA DE JUNTA</v>
      </c>
    </row>
    <row r="700" spans="1:19" x14ac:dyDescent="0.2">
      <c r="A700" s="406"/>
      <c r="B700" s="404"/>
      <c r="C700" s="404"/>
      <c r="D700" s="327" t="s">
        <v>1188</v>
      </c>
      <c r="G700" s="302"/>
      <c r="H700" s="242"/>
      <c r="I700" s="243" t="s">
        <v>1096</v>
      </c>
      <c r="J700" s="288"/>
      <c r="K700" s="309" t="s">
        <v>1467</v>
      </c>
      <c r="L700" s="309"/>
      <c r="M700" s="309"/>
      <c r="N700" s="309"/>
      <c r="O700" s="322" t="s">
        <v>1188</v>
      </c>
      <c r="P700" s="302"/>
      <c r="Q700" s="302"/>
      <c r="R700" s="302"/>
      <c r="S700" s="302"/>
    </row>
    <row r="701" spans="1:19" ht="15.75" thickBot="1" x14ac:dyDescent="0.25">
      <c r="A701" s="406"/>
      <c r="B701" s="404"/>
      <c r="C701" s="404"/>
      <c r="D701" s="327" t="s">
        <v>1188</v>
      </c>
      <c r="G701" s="302"/>
      <c r="H701" s="310"/>
      <c r="I701" s="262" t="s">
        <v>1107</v>
      </c>
      <c r="J701" s="263"/>
      <c r="K701" s="264" t="s">
        <v>1334</v>
      </c>
      <c r="L701" s="264"/>
      <c r="M701" s="264"/>
      <c r="N701" s="264"/>
      <c r="O701" s="348" t="s">
        <v>1188</v>
      </c>
      <c r="P701" s="302"/>
      <c r="Q701" s="302"/>
      <c r="R701" s="302"/>
      <c r="S701" s="302"/>
    </row>
    <row r="702" spans="1:19" ht="16.5" thickTop="1" thickBot="1" x14ac:dyDescent="0.25">
      <c r="A702" s="406">
        <v>88</v>
      </c>
      <c r="B702" s="404" t="s">
        <v>1680</v>
      </c>
      <c r="C702" s="404" t="s">
        <v>1468</v>
      </c>
      <c r="D702" s="327" t="s">
        <v>1137</v>
      </c>
      <c r="G702" s="227"/>
      <c r="H702" s="267">
        <v>88</v>
      </c>
      <c r="I702" s="269"/>
      <c r="J702" s="280"/>
      <c r="K702" s="337" t="s">
        <v>1468</v>
      </c>
      <c r="L702" s="280"/>
      <c r="M702" s="280"/>
      <c r="N702" s="280"/>
      <c r="O702" s="291" t="s">
        <v>1137</v>
      </c>
      <c r="P702" s="227"/>
      <c r="Q702" s="240">
        <f t="shared" ref="Q702:Q703" si="69">H702</f>
        <v>88</v>
      </c>
      <c r="R702" s="232" t="str">
        <f t="shared" ref="R702:R703" si="70">CONCATENATE("II-",TEXT(Q702,"0000"))</f>
        <v>II-0088</v>
      </c>
      <c r="S702" s="241" t="str">
        <f t="shared" ref="S702:S703" si="71">K702</f>
        <v>TOSCAPLEN</v>
      </c>
    </row>
    <row r="703" spans="1:19" ht="16.5" thickTop="1" thickBot="1" x14ac:dyDescent="0.25">
      <c r="A703" s="406">
        <v>89</v>
      </c>
      <c r="B703" s="404" t="s">
        <v>1681</v>
      </c>
      <c r="C703" s="404" t="s">
        <v>1469</v>
      </c>
      <c r="D703" s="327" t="s">
        <v>1365</v>
      </c>
      <c r="G703" s="227"/>
      <c r="H703" s="330">
        <v>89</v>
      </c>
      <c r="I703" s="331"/>
      <c r="J703" s="332"/>
      <c r="K703" s="333" t="s">
        <v>1469</v>
      </c>
      <c r="L703" s="332"/>
      <c r="M703" s="332"/>
      <c r="N703" s="332"/>
      <c r="O703" s="334" t="s">
        <v>1365</v>
      </c>
      <c r="P703" s="227"/>
      <c r="Q703" s="240">
        <f t="shared" si="69"/>
        <v>89</v>
      </c>
      <c r="R703" s="232" t="str">
        <f t="shared" si="70"/>
        <v>II-0089</v>
      </c>
      <c r="S703" s="241" t="str">
        <f t="shared" si="71"/>
        <v>VIVENDA PERSONAL DE SUPERVICION</v>
      </c>
    </row>
    <row r="704" spans="1:19" x14ac:dyDescent="0.2">
      <c r="A704" s="406"/>
      <c r="B704" s="404"/>
      <c r="C704" s="404"/>
      <c r="D704" s="327"/>
      <c r="G704" s="227"/>
      <c r="H704" s="400"/>
      <c r="I704" s="232"/>
      <c r="J704" s="227"/>
      <c r="K704" s="227"/>
      <c r="L704" s="227"/>
      <c r="M704" s="227"/>
      <c r="N704" s="227"/>
      <c r="O704" s="230"/>
      <c r="P704" s="227"/>
      <c r="Q704" s="227"/>
      <c r="R704" s="227"/>
      <c r="S704" s="227"/>
    </row>
    <row r="705" spans="1:19" x14ac:dyDescent="0.2">
      <c r="A705" s="406"/>
      <c r="B705" s="404"/>
      <c r="C705" s="404"/>
      <c r="D705" s="327"/>
      <c r="G705" s="227"/>
      <c r="H705" s="400"/>
      <c r="I705" s="232"/>
      <c r="J705" s="227"/>
      <c r="K705" s="227"/>
      <c r="L705" s="227"/>
      <c r="M705" s="227"/>
      <c r="N705" s="227"/>
      <c r="O705" s="230"/>
      <c r="P705" s="227"/>
      <c r="Q705" s="227"/>
      <c r="R705" s="227"/>
      <c r="S705" s="227"/>
    </row>
    <row r="706" spans="1:19" x14ac:dyDescent="0.2">
      <c r="A706" s="406"/>
      <c r="B706" s="404"/>
      <c r="C706" s="404"/>
      <c r="D706" s="327"/>
      <c r="G706" s="227"/>
      <c r="H706" s="400"/>
      <c r="I706" s="232"/>
      <c r="J706" s="227"/>
      <c r="K706" s="227"/>
      <c r="L706" s="227"/>
      <c r="M706" s="227"/>
      <c r="N706" s="227"/>
      <c r="O706" s="230"/>
      <c r="P706" s="227"/>
      <c r="Q706" s="227"/>
      <c r="R706" s="227"/>
      <c r="S706" s="227"/>
    </row>
    <row r="707" spans="1:19" x14ac:dyDescent="0.2">
      <c r="A707" s="406"/>
      <c r="B707" s="404"/>
      <c r="C707" s="404"/>
      <c r="D707" s="327"/>
      <c r="G707" s="227"/>
      <c r="H707" s="400"/>
      <c r="I707" s="232"/>
      <c r="J707" s="227"/>
      <c r="K707" s="227"/>
      <c r="L707" s="227"/>
      <c r="M707" s="227"/>
      <c r="N707" s="227"/>
      <c r="O707" s="230"/>
      <c r="P707" s="227"/>
      <c r="Q707" s="227"/>
      <c r="R707" s="227"/>
      <c r="S707" s="227"/>
    </row>
    <row r="708" spans="1:19" x14ac:dyDescent="0.2">
      <c r="A708" s="406"/>
      <c r="B708" s="404"/>
      <c r="C708" s="404"/>
      <c r="D708" s="327"/>
      <c r="G708" s="227"/>
      <c r="H708" s="400"/>
      <c r="I708" s="232"/>
      <c r="J708" s="227"/>
      <c r="K708" s="227"/>
      <c r="L708" s="227"/>
      <c r="M708" s="227"/>
      <c r="N708" s="227"/>
      <c r="O708" s="230"/>
      <c r="P708" s="227"/>
      <c r="Q708" s="227"/>
      <c r="R708" s="227"/>
      <c r="S708" s="227"/>
    </row>
    <row r="709" spans="1:19" x14ac:dyDescent="0.2">
      <c r="A709" s="406"/>
      <c r="B709" s="404"/>
      <c r="C709" s="404"/>
      <c r="D709" s="327"/>
      <c r="G709" s="227"/>
      <c r="H709" s="400"/>
      <c r="I709" s="232"/>
      <c r="J709" s="227"/>
      <c r="K709" s="227"/>
      <c r="L709" s="227"/>
      <c r="M709" s="227"/>
      <c r="N709" s="227"/>
      <c r="O709" s="230"/>
      <c r="P709" s="227"/>
      <c r="Q709" s="227"/>
      <c r="R709" s="227"/>
      <c r="S709" s="227"/>
    </row>
    <row r="710" spans="1:19" x14ac:dyDescent="0.2">
      <c r="A710" s="406"/>
      <c r="B710" s="404"/>
      <c r="C710" s="404"/>
      <c r="D710" s="327"/>
      <c r="G710" s="227"/>
      <c r="H710" s="400"/>
      <c r="I710" s="232"/>
      <c r="J710" s="227"/>
      <c r="K710" s="227"/>
      <c r="L710" s="227"/>
      <c r="M710" s="227"/>
      <c r="N710" s="227"/>
      <c r="O710" s="230"/>
      <c r="P710" s="227"/>
      <c r="Q710" s="227"/>
      <c r="R710" s="227"/>
      <c r="S710" s="227"/>
    </row>
    <row r="711" spans="1:19" x14ac:dyDescent="0.2">
      <c r="A711" s="406"/>
      <c r="B711" s="404"/>
      <c r="C711" s="404"/>
      <c r="D711" s="327"/>
      <c r="G711" s="227"/>
      <c r="H711" s="400"/>
      <c r="I711" s="232"/>
      <c r="J711" s="227"/>
      <c r="K711" s="227"/>
      <c r="L711" s="227"/>
      <c r="M711" s="227"/>
      <c r="N711" s="227"/>
      <c r="O711" s="230"/>
      <c r="P711" s="227"/>
      <c r="Q711" s="227"/>
      <c r="R711" s="227"/>
      <c r="S711" s="227"/>
    </row>
    <row r="712" spans="1:19" x14ac:dyDescent="0.2">
      <c r="A712" s="406"/>
      <c r="B712" s="404"/>
      <c r="C712" s="404"/>
      <c r="D712" s="327"/>
      <c r="G712" s="227"/>
      <c r="H712" s="400"/>
      <c r="I712" s="232"/>
      <c r="J712" s="227"/>
      <c r="K712" s="227"/>
      <c r="L712" s="227"/>
      <c r="M712" s="227"/>
      <c r="N712" s="227"/>
      <c r="O712" s="230"/>
      <c r="P712" s="227"/>
      <c r="Q712" s="227"/>
      <c r="R712" s="227"/>
      <c r="S712" s="227"/>
    </row>
    <row r="713" spans="1:19" x14ac:dyDescent="0.2">
      <c r="A713" s="406"/>
      <c r="B713" s="404"/>
      <c r="C713" s="404"/>
      <c r="D713" s="327"/>
      <c r="G713" s="227"/>
      <c r="H713" s="400"/>
      <c r="I713" s="232"/>
      <c r="J713" s="227"/>
      <c r="K713" s="227"/>
      <c r="L713" s="227"/>
      <c r="M713" s="227"/>
      <c r="N713" s="227"/>
      <c r="O713" s="230"/>
      <c r="P713" s="227"/>
      <c r="Q713" s="227"/>
      <c r="R713" s="227"/>
      <c r="S713" s="227"/>
    </row>
    <row r="714" spans="1:19" x14ac:dyDescent="0.2">
      <c r="A714" s="406"/>
      <c r="B714" s="404"/>
      <c r="C714" s="404"/>
      <c r="D714" s="327"/>
      <c r="G714" s="227"/>
      <c r="H714" s="400"/>
      <c r="I714" s="232"/>
      <c r="J714" s="227"/>
      <c r="K714" s="227"/>
      <c r="L714" s="227"/>
      <c r="M714" s="227"/>
      <c r="N714" s="227"/>
      <c r="O714" s="230"/>
      <c r="P714" s="227"/>
      <c r="Q714" s="227"/>
      <c r="R714" s="227"/>
      <c r="S714" s="227"/>
    </row>
    <row r="715" spans="1:19" x14ac:dyDescent="0.2">
      <c r="A715" s="406"/>
      <c r="B715" s="404"/>
      <c r="C715" s="404"/>
      <c r="D715" s="327"/>
      <c r="G715" s="227"/>
      <c r="H715" s="400"/>
      <c r="I715" s="232"/>
      <c r="J715" s="227"/>
      <c r="K715" s="227"/>
      <c r="L715" s="227"/>
      <c r="M715" s="227"/>
      <c r="N715" s="227"/>
      <c r="O715" s="230"/>
      <c r="P715" s="227"/>
      <c r="Q715" s="227"/>
      <c r="R715" s="227"/>
      <c r="S715" s="227"/>
    </row>
    <row r="716" spans="1:19" x14ac:dyDescent="0.2">
      <c r="A716" s="406"/>
      <c r="B716" s="404"/>
      <c r="C716" s="404"/>
      <c r="D716" s="327"/>
      <c r="G716" s="227"/>
      <c r="H716" s="400"/>
      <c r="I716" s="232"/>
      <c r="J716" s="227"/>
      <c r="K716" s="227"/>
      <c r="L716" s="227"/>
      <c r="M716" s="227"/>
      <c r="N716" s="227"/>
      <c r="O716" s="230"/>
      <c r="P716" s="227"/>
      <c r="Q716" s="227"/>
      <c r="R716" s="227"/>
      <c r="S716" s="227"/>
    </row>
    <row r="717" spans="1:19" x14ac:dyDescent="0.2">
      <c r="A717" s="406"/>
      <c r="B717" s="404"/>
      <c r="C717" s="404"/>
      <c r="D717" s="327"/>
      <c r="G717" s="227"/>
      <c r="H717" s="400"/>
      <c r="I717" s="232"/>
      <c r="J717" s="227"/>
      <c r="K717" s="227"/>
      <c r="L717" s="227"/>
      <c r="M717" s="227"/>
      <c r="N717" s="227"/>
      <c r="O717" s="230"/>
      <c r="P717" s="227"/>
      <c r="Q717" s="227"/>
      <c r="R717" s="227"/>
      <c r="S717" s="227"/>
    </row>
    <row r="718" spans="1:19" x14ac:dyDescent="0.2">
      <c r="A718" s="406"/>
      <c r="B718" s="404"/>
      <c r="C718" s="404"/>
      <c r="D718" s="327"/>
      <c r="G718" s="227"/>
      <c r="H718" s="400"/>
      <c r="I718" s="232"/>
      <c r="J718" s="227"/>
      <c r="K718" s="227"/>
      <c r="L718" s="227"/>
      <c r="M718" s="227"/>
      <c r="N718" s="227"/>
      <c r="O718" s="230"/>
      <c r="P718" s="227"/>
      <c r="Q718" s="227"/>
      <c r="R718" s="227"/>
      <c r="S718" s="227"/>
    </row>
    <row r="719" spans="1:19" x14ac:dyDescent="0.2">
      <c r="A719" s="406"/>
      <c r="B719" s="404"/>
      <c r="C719" s="404"/>
      <c r="D719" s="327"/>
      <c r="G719" s="227"/>
      <c r="H719" s="400"/>
      <c r="I719" s="232"/>
      <c r="J719" s="227"/>
      <c r="K719" s="227"/>
      <c r="L719" s="227"/>
      <c r="M719" s="227"/>
      <c r="N719" s="227"/>
      <c r="O719" s="230"/>
      <c r="P719" s="227"/>
      <c r="Q719" s="227"/>
      <c r="R719" s="227"/>
      <c r="S719" s="227"/>
    </row>
    <row r="720" spans="1:19" x14ac:dyDescent="0.2">
      <c r="A720" s="406"/>
      <c r="B720" s="404"/>
      <c r="C720" s="404"/>
      <c r="D720" s="327"/>
      <c r="G720" s="227"/>
      <c r="H720" s="400"/>
      <c r="I720" s="232"/>
      <c r="J720" s="227"/>
      <c r="K720" s="227"/>
      <c r="L720" s="227"/>
      <c r="M720" s="227"/>
      <c r="N720" s="227"/>
      <c r="O720" s="230"/>
      <c r="P720" s="227"/>
      <c r="Q720" s="227"/>
      <c r="R720" s="227"/>
      <c r="S720" s="227"/>
    </row>
    <row r="721" spans="1:19" x14ac:dyDescent="0.2">
      <c r="A721" s="406"/>
      <c r="B721" s="404"/>
      <c r="C721" s="404"/>
      <c r="D721" s="327"/>
      <c r="G721" s="227"/>
      <c r="H721" s="400"/>
      <c r="I721" s="232"/>
      <c r="J721" s="227"/>
      <c r="K721" s="227"/>
      <c r="L721" s="227"/>
      <c r="M721" s="227"/>
      <c r="N721" s="227"/>
      <c r="O721" s="230"/>
      <c r="P721" s="227"/>
      <c r="Q721" s="227"/>
      <c r="R721" s="227"/>
      <c r="S721" s="227"/>
    </row>
    <row r="722" spans="1:19" x14ac:dyDescent="0.2">
      <c r="A722" s="406"/>
      <c r="B722" s="404"/>
      <c r="C722" s="404"/>
      <c r="D722" s="327"/>
      <c r="G722" s="227"/>
      <c r="H722" s="400"/>
      <c r="I722" s="232"/>
      <c r="J722" s="227"/>
      <c r="K722" s="227"/>
      <c r="L722" s="227"/>
      <c r="M722" s="227"/>
      <c r="N722" s="227"/>
      <c r="O722" s="230"/>
      <c r="P722" s="227"/>
      <c r="Q722" s="227"/>
      <c r="R722" s="227"/>
      <c r="S722" s="227"/>
    </row>
    <row r="723" spans="1:19" x14ac:dyDescent="0.2">
      <c r="A723" s="406"/>
      <c r="B723" s="404"/>
      <c r="C723" s="404"/>
      <c r="D723" s="327"/>
      <c r="G723" s="227"/>
      <c r="H723" s="400"/>
      <c r="I723" s="232"/>
      <c r="J723" s="227"/>
      <c r="K723" s="227"/>
      <c r="L723" s="227"/>
      <c r="M723" s="227"/>
      <c r="N723" s="227"/>
      <c r="O723" s="230"/>
      <c r="P723" s="227"/>
      <c r="Q723" s="227"/>
      <c r="R723" s="227"/>
      <c r="S723" s="227"/>
    </row>
    <row r="724" spans="1:19" x14ac:dyDescent="0.2">
      <c r="A724" s="406"/>
      <c r="B724" s="404"/>
      <c r="C724" s="404"/>
      <c r="D724" s="327"/>
      <c r="G724" s="227"/>
      <c r="H724" s="400"/>
      <c r="I724" s="232"/>
      <c r="J724" s="227"/>
      <c r="K724" s="227"/>
      <c r="L724" s="227"/>
      <c r="M724" s="227"/>
      <c r="N724" s="227"/>
      <c r="O724" s="230"/>
      <c r="P724" s="227"/>
      <c r="Q724" s="227"/>
      <c r="R724" s="227"/>
      <c r="S724" s="227"/>
    </row>
    <row r="725" spans="1:19" x14ac:dyDescent="0.2">
      <c r="A725" s="406"/>
      <c r="B725" s="404"/>
      <c r="C725" s="404"/>
      <c r="D725" s="327"/>
      <c r="G725" s="227"/>
      <c r="H725" s="400"/>
      <c r="I725" s="232"/>
      <c r="J725" s="227"/>
      <c r="K725" s="227"/>
      <c r="L725" s="227"/>
      <c r="M725" s="227"/>
      <c r="N725" s="227"/>
      <c r="O725" s="230"/>
      <c r="P725" s="227"/>
      <c r="Q725" s="227"/>
      <c r="R725" s="227"/>
      <c r="S725" s="227"/>
    </row>
    <row r="726" spans="1:19" x14ac:dyDescent="0.2">
      <c r="A726" s="406"/>
      <c r="B726" s="404"/>
      <c r="C726" s="404"/>
      <c r="D726" s="327"/>
      <c r="G726" s="227"/>
      <c r="H726" s="400"/>
      <c r="I726" s="232"/>
      <c r="J726" s="227"/>
      <c r="K726" s="227"/>
      <c r="L726" s="227"/>
      <c r="M726" s="227"/>
      <c r="N726" s="227"/>
      <c r="O726" s="230"/>
      <c r="P726" s="227"/>
      <c r="Q726" s="227"/>
      <c r="R726" s="227"/>
      <c r="S726" s="227"/>
    </row>
    <row r="727" spans="1:19" x14ac:dyDescent="0.2">
      <c r="A727" s="406"/>
      <c r="B727" s="404"/>
      <c r="C727" s="404"/>
      <c r="D727" s="327"/>
      <c r="G727" s="227"/>
      <c r="H727" s="400"/>
      <c r="I727" s="232"/>
      <c r="J727" s="227"/>
      <c r="K727" s="227"/>
      <c r="L727" s="227"/>
      <c r="M727" s="227"/>
      <c r="N727" s="227"/>
      <c r="O727" s="230"/>
      <c r="P727" s="227"/>
      <c r="Q727" s="227"/>
      <c r="R727" s="227"/>
      <c r="S727" s="227"/>
    </row>
    <row r="728" spans="1:19" x14ac:dyDescent="0.2">
      <c r="A728" s="406"/>
      <c r="B728" s="404"/>
      <c r="C728" s="404"/>
      <c r="D728" s="327"/>
      <c r="G728" s="227"/>
      <c r="H728" s="400"/>
      <c r="I728" s="232"/>
      <c r="J728" s="227"/>
      <c r="K728" s="227"/>
      <c r="L728" s="227"/>
      <c r="M728" s="227"/>
      <c r="N728" s="227"/>
      <c r="O728" s="230"/>
      <c r="P728" s="227"/>
      <c r="Q728" s="227"/>
      <c r="R728" s="227"/>
      <c r="S728" s="227"/>
    </row>
    <row r="729" spans="1:19" x14ac:dyDescent="0.2">
      <c r="A729" s="406"/>
      <c r="B729" s="404"/>
      <c r="C729" s="404"/>
      <c r="D729" s="327"/>
      <c r="G729" s="227"/>
      <c r="H729" s="400"/>
      <c r="I729" s="232"/>
      <c r="J729" s="227"/>
      <c r="K729" s="227"/>
      <c r="L729" s="227"/>
      <c r="M729" s="227"/>
      <c r="N729" s="227"/>
      <c r="O729" s="230"/>
      <c r="P729" s="227"/>
      <c r="Q729" s="227"/>
      <c r="R729" s="227"/>
      <c r="S729" s="227"/>
    </row>
    <row r="730" spans="1:19" x14ac:dyDescent="0.2">
      <c r="A730" s="406"/>
      <c r="B730" s="404"/>
      <c r="C730" s="404"/>
      <c r="D730" s="327"/>
      <c r="G730" s="227"/>
      <c r="H730" s="400"/>
      <c r="I730" s="232"/>
      <c r="J730" s="227"/>
      <c r="K730" s="227"/>
      <c r="L730" s="227"/>
      <c r="M730" s="227"/>
      <c r="N730" s="227"/>
      <c r="O730" s="230"/>
      <c r="P730" s="227"/>
      <c r="Q730" s="227"/>
      <c r="R730" s="227"/>
      <c r="S730" s="227"/>
    </row>
    <row r="731" spans="1:19" x14ac:dyDescent="0.2">
      <c r="A731" s="406"/>
      <c r="B731" s="404"/>
      <c r="C731" s="404"/>
      <c r="D731" s="327"/>
      <c r="G731" s="227"/>
      <c r="H731" s="400"/>
      <c r="I731" s="232"/>
      <c r="J731" s="227"/>
      <c r="K731" s="227"/>
      <c r="L731" s="227"/>
      <c r="M731" s="227"/>
      <c r="N731" s="227"/>
      <c r="O731" s="230"/>
      <c r="P731" s="227"/>
      <c r="Q731" s="227"/>
      <c r="R731" s="227"/>
      <c r="S731" s="227"/>
    </row>
    <row r="732" spans="1:19" x14ac:dyDescent="0.2">
      <c r="A732" s="406"/>
      <c r="B732" s="404"/>
      <c r="C732" s="404"/>
      <c r="D732" s="327"/>
      <c r="G732" s="227"/>
      <c r="H732" s="400"/>
      <c r="I732" s="232"/>
      <c r="J732" s="227"/>
      <c r="K732" s="227"/>
      <c r="L732" s="227"/>
      <c r="M732" s="227"/>
      <c r="N732" s="227"/>
      <c r="O732" s="230"/>
      <c r="P732" s="227"/>
      <c r="Q732" s="227"/>
      <c r="R732" s="227"/>
      <c r="S732" s="227"/>
    </row>
    <row r="733" spans="1:19" x14ac:dyDescent="0.2">
      <c r="A733" s="406"/>
      <c r="B733" s="404"/>
      <c r="C733" s="404"/>
      <c r="D733" s="327"/>
      <c r="G733" s="227"/>
      <c r="H733" s="400"/>
      <c r="I733" s="232"/>
      <c r="J733" s="227"/>
      <c r="K733" s="227"/>
      <c r="L733" s="227"/>
      <c r="M733" s="227"/>
      <c r="N733" s="227"/>
      <c r="O733" s="230"/>
      <c r="P733" s="227"/>
      <c r="Q733" s="227"/>
      <c r="R733" s="227"/>
      <c r="S733" s="227"/>
    </row>
    <row r="734" spans="1:19" x14ac:dyDescent="0.2">
      <c r="A734" s="406"/>
      <c r="B734" s="404"/>
      <c r="C734" s="404"/>
      <c r="D734" s="327"/>
      <c r="G734" s="227"/>
      <c r="H734" s="400"/>
      <c r="I734" s="232"/>
      <c r="J734" s="227"/>
      <c r="K734" s="227"/>
      <c r="L734" s="227"/>
      <c r="M734" s="227"/>
      <c r="N734" s="227"/>
      <c r="O734" s="230"/>
      <c r="P734" s="227"/>
      <c r="Q734" s="227"/>
      <c r="R734" s="227"/>
      <c r="S734" s="227"/>
    </row>
    <row r="735" spans="1:19" x14ac:dyDescent="0.2">
      <c r="A735" s="406"/>
      <c r="B735" s="404"/>
      <c r="C735" s="404"/>
      <c r="D735" s="327"/>
      <c r="G735" s="227"/>
      <c r="H735" s="400"/>
      <c r="I735" s="232"/>
      <c r="J735" s="227"/>
      <c r="K735" s="227"/>
      <c r="L735" s="227"/>
      <c r="M735" s="227"/>
      <c r="N735" s="227"/>
      <c r="O735" s="230"/>
      <c r="P735" s="227"/>
      <c r="Q735" s="227"/>
      <c r="R735" s="227"/>
      <c r="S735" s="227"/>
    </row>
    <row r="736" spans="1:19" x14ac:dyDescent="0.2">
      <c r="A736" s="406"/>
      <c r="B736" s="404"/>
      <c r="C736" s="404"/>
      <c r="D736" s="327"/>
      <c r="G736" s="227"/>
      <c r="H736" s="400"/>
      <c r="I736" s="232"/>
      <c r="J736" s="227"/>
      <c r="K736" s="227"/>
      <c r="L736" s="227"/>
      <c r="M736" s="227"/>
      <c r="N736" s="227"/>
      <c r="O736" s="230"/>
      <c r="P736" s="227"/>
      <c r="Q736" s="227"/>
      <c r="R736" s="227"/>
      <c r="S736" s="227"/>
    </row>
    <row r="737" spans="1:19" x14ac:dyDescent="0.2">
      <c r="A737" s="406"/>
      <c r="B737" s="404"/>
      <c r="C737" s="404"/>
      <c r="D737" s="327"/>
      <c r="G737" s="227"/>
      <c r="H737" s="400"/>
      <c r="I737" s="232"/>
      <c r="J737" s="227"/>
      <c r="K737" s="227"/>
      <c r="L737" s="227"/>
      <c r="M737" s="227"/>
      <c r="N737" s="227"/>
      <c r="O737" s="230"/>
      <c r="P737" s="227"/>
      <c r="Q737" s="227"/>
      <c r="R737" s="227"/>
      <c r="S737" s="227"/>
    </row>
    <row r="738" spans="1:19" x14ac:dyDescent="0.2">
      <c r="A738" s="406"/>
      <c r="B738" s="404"/>
      <c r="C738" s="404"/>
      <c r="D738" s="327"/>
      <c r="G738" s="227"/>
      <c r="H738" s="400"/>
      <c r="I738" s="232"/>
      <c r="J738" s="227"/>
      <c r="K738" s="227"/>
      <c r="L738" s="227"/>
      <c r="M738" s="227"/>
      <c r="N738" s="227"/>
      <c r="O738" s="230"/>
      <c r="P738" s="227"/>
      <c r="Q738" s="227"/>
      <c r="R738" s="227"/>
      <c r="S738" s="227"/>
    </row>
    <row r="739" spans="1:19" x14ac:dyDescent="0.2">
      <c r="A739" s="406"/>
      <c r="B739" s="404"/>
      <c r="C739" s="404"/>
      <c r="D739" s="327"/>
      <c r="G739" s="227"/>
      <c r="H739" s="400"/>
      <c r="I739" s="232"/>
      <c r="J739" s="227"/>
      <c r="K739" s="227"/>
      <c r="L739" s="227"/>
      <c r="M739" s="227"/>
      <c r="N739" s="227"/>
      <c r="O739" s="230"/>
      <c r="P739" s="227"/>
      <c r="Q739" s="227"/>
      <c r="R739" s="227"/>
      <c r="S739" s="227"/>
    </row>
    <row r="740" spans="1:19" x14ac:dyDescent="0.2">
      <c r="A740" s="406"/>
      <c r="B740" s="404"/>
      <c r="C740" s="404"/>
      <c r="D740" s="327"/>
      <c r="G740" s="227"/>
      <c r="H740" s="400"/>
      <c r="I740" s="232"/>
      <c r="J740" s="227"/>
      <c r="K740" s="227"/>
      <c r="L740" s="227"/>
      <c r="M740" s="227"/>
      <c r="N740" s="227"/>
      <c r="O740" s="230"/>
      <c r="P740" s="227"/>
      <c r="Q740" s="227"/>
      <c r="R740" s="227"/>
      <c r="S740" s="227"/>
    </row>
    <row r="741" spans="1:19" x14ac:dyDescent="0.2">
      <c r="A741" s="406"/>
      <c r="B741" s="404"/>
      <c r="C741" s="404"/>
      <c r="D741" s="327"/>
      <c r="G741" s="227"/>
      <c r="H741" s="400"/>
      <c r="I741" s="232"/>
      <c r="J741" s="227"/>
      <c r="K741" s="227"/>
      <c r="L741" s="227"/>
      <c r="M741" s="227"/>
      <c r="N741" s="227"/>
      <c r="O741" s="230"/>
      <c r="P741" s="227"/>
      <c r="Q741" s="227"/>
      <c r="R741" s="227"/>
      <c r="S741" s="227"/>
    </row>
    <row r="742" spans="1:19" x14ac:dyDescent="0.2">
      <c r="A742" s="406"/>
      <c r="B742" s="404"/>
      <c r="C742" s="404"/>
      <c r="D742" s="327"/>
      <c r="G742" s="227"/>
      <c r="H742" s="400"/>
      <c r="I742" s="232"/>
      <c r="J742" s="227"/>
      <c r="K742" s="227"/>
      <c r="L742" s="227"/>
      <c r="M742" s="227"/>
      <c r="N742" s="227"/>
      <c r="O742" s="230"/>
      <c r="P742" s="227"/>
      <c r="Q742" s="227"/>
      <c r="R742" s="227"/>
      <c r="S742" s="227"/>
    </row>
    <row r="743" spans="1:19" x14ac:dyDescent="0.2">
      <c r="A743" s="406"/>
      <c r="B743" s="404"/>
      <c r="C743" s="404"/>
      <c r="D743" s="327"/>
      <c r="G743" s="227"/>
      <c r="H743" s="400"/>
      <c r="I743" s="232"/>
      <c r="J743" s="227"/>
      <c r="K743" s="227"/>
      <c r="L743" s="227"/>
      <c r="M743" s="227"/>
      <c r="N743" s="227"/>
      <c r="O743" s="230"/>
      <c r="P743" s="227"/>
      <c r="Q743" s="227"/>
      <c r="R743" s="227"/>
      <c r="S743" s="227"/>
    </row>
    <row r="744" spans="1:19" x14ac:dyDescent="0.2">
      <c r="A744" s="406"/>
      <c r="B744" s="404"/>
      <c r="C744" s="404"/>
      <c r="D744" s="327"/>
      <c r="G744" s="227"/>
      <c r="H744" s="400"/>
      <c r="I744" s="232"/>
      <c r="J744" s="227"/>
      <c r="K744" s="227"/>
      <c r="L744" s="227"/>
      <c r="M744" s="227"/>
      <c r="N744" s="227"/>
      <c r="O744" s="230"/>
      <c r="P744" s="227"/>
      <c r="Q744" s="227"/>
      <c r="R744" s="227"/>
      <c r="S744" s="227"/>
    </row>
    <row r="745" spans="1:19" x14ac:dyDescent="0.2">
      <c r="A745" s="406"/>
      <c r="B745" s="404"/>
      <c r="C745" s="404"/>
      <c r="D745" s="327"/>
      <c r="G745" s="227"/>
      <c r="H745" s="400"/>
      <c r="I745" s="232"/>
      <c r="J745" s="227"/>
      <c r="K745" s="227"/>
      <c r="L745" s="227"/>
      <c r="M745" s="227"/>
      <c r="N745" s="227"/>
      <c r="O745" s="230"/>
      <c r="P745" s="227"/>
      <c r="Q745" s="227"/>
      <c r="R745" s="227"/>
      <c r="S745" s="227"/>
    </row>
    <row r="746" spans="1:19" x14ac:dyDescent="0.2">
      <c r="A746" s="406"/>
      <c r="B746" s="404"/>
      <c r="C746" s="404"/>
      <c r="D746" s="327"/>
      <c r="G746" s="227"/>
      <c r="H746" s="400"/>
      <c r="I746" s="232"/>
      <c r="J746" s="227"/>
      <c r="K746" s="227"/>
      <c r="L746" s="227"/>
      <c r="M746" s="227"/>
      <c r="N746" s="227"/>
      <c r="O746" s="230"/>
      <c r="P746" s="227"/>
      <c r="Q746" s="227"/>
      <c r="R746" s="227"/>
      <c r="S746" s="227"/>
    </row>
    <row r="747" spans="1:19" x14ac:dyDescent="0.2">
      <c r="A747" s="406"/>
      <c r="B747" s="404"/>
      <c r="C747" s="404"/>
      <c r="D747" s="327"/>
      <c r="G747" s="227"/>
      <c r="H747" s="400"/>
      <c r="I747" s="232"/>
      <c r="J747" s="227"/>
      <c r="K747" s="227"/>
      <c r="L747" s="227"/>
      <c r="M747" s="227"/>
      <c r="N747" s="227"/>
      <c r="O747" s="230"/>
      <c r="P747" s="227"/>
      <c r="Q747" s="227"/>
      <c r="R747" s="227"/>
      <c r="S747" s="227"/>
    </row>
    <row r="748" spans="1:19" x14ac:dyDescent="0.2">
      <c r="A748" s="406"/>
      <c r="B748" s="404"/>
      <c r="C748" s="404"/>
      <c r="D748" s="327"/>
      <c r="G748" s="227"/>
      <c r="H748" s="400"/>
      <c r="I748" s="232"/>
      <c r="J748" s="227"/>
      <c r="K748" s="227"/>
      <c r="L748" s="227"/>
      <c r="M748" s="227"/>
      <c r="N748" s="227"/>
      <c r="O748" s="230"/>
      <c r="P748" s="227"/>
      <c r="Q748" s="227"/>
      <c r="R748" s="227"/>
      <c r="S748" s="227"/>
    </row>
    <row r="749" spans="1:19" x14ac:dyDescent="0.2">
      <c r="A749" s="406"/>
      <c r="B749" s="404"/>
      <c r="C749" s="404"/>
      <c r="D749" s="327"/>
      <c r="G749" s="227"/>
      <c r="H749" s="400"/>
      <c r="I749" s="232"/>
      <c r="J749" s="227"/>
      <c r="K749" s="227"/>
      <c r="L749" s="227"/>
      <c r="M749" s="227"/>
      <c r="N749" s="227"/>
      <c r="O749" s="230"/>
      <c r="P749" s="227"/>
      <c r="Q749" s="227"/>
      <c r="R749" s="227"/>
      <c r="S749" s="227"/>
    </row>
    <row r="750" spans="1:19" x14ac:dyDescent="0.2">
      <c r="A750" s="406"/>
      <c r="B750" s="404"/>
      <c r="C750" s="404"/>
      <c r="D750" s="327"/>
      <c r="G750" s="227"/>
      <c r="H750" s="400"/>
      <c r="I750" s="232"/>
      <c r="J750" s="227"/>
      <c r="K750" s="227"/>
      <c r="L750" s="227"/>
      <c r="M750" s="227"/>
      <c r="N750" s="227"/>
      <c r="O750" s="230"/>
      <c r="P750" s="227"/>
      <c r="Q750" s="227"/>
      <c r="R750" s="227"/>
      <c r="S750" s="227"/>
    </row>
    <row r="751" spans="1:19" x14ac:dyDescent="0.2">
      <c r="A751" s="406"/>
      <c r="B751" s="404"/>
      <c r="C751" s="404"/>
      <c r="D751" s="327"/>
      <c r="G751" s="227"/>
      <c r="H751" s="400"/>
      <c r="I751" s="232"/>
      <c r="J751" s="227"/>
      <c r="K751" s="227"/>
      <c r="L751" s="227"/>
      <c r="M751" s="227"/>
      <c r="N751" s="227"/>
      <c r="O751" s="230"/>
      <c r="P751" s="227"/>
      <c r="Q751" s="227"/>
      <c r="R751" s="227"/>
      <c r="S751" s="227"/>
    </row>
    <row r="752" spans="1:19" x14ac:dyDescent="0.2">
      <c r="A752" s="406"/>
      <c r="B752" s="404"/>
      <c r="C752" s="404"/>
      <c r="D752" s="327"/>
      <c r="G752" s="227"/>
      <c r="H752" s="400"/>
      <c r="I752" s="232"/>
      <c r="J752" s="227"/>
      <c r="K752" s="227"/>
      <c r="L752" s="227"/>
      <c r="M752" s="227"/>
      <c r="N752" s="227"/>
      <c r="O752" s="230"/>
      <c r="P752" s="227"/>
      <c r="Q752" s="227"/>
      <c r="R752" s="227"/>
      <c r="S752" s="227"/>
    </row>
    <row r="753" spans="1:19" x14ac:dyDescent="0.2">
      <c r="A753" s="406"/>
      <c r="B753" s="404"/>
      <c r="C753" s="404"/>
      <c r="D753" s="327"/>
      <c r="G753" s="227"/>
      <c r="H753" s="400"/>
      <c r="I753" s="232"/>
      <c r="J753" s="227"/>
      <c r="K753" s="227"/>
      <c r="L753" s="227"/>
      <c r="M753" s="227"/>
      <c r="N753" s="227"/>
      <c r="O753" s="230"/>
      <c r="P753" s="227"/>
      <c r="Q753" s="227"/>
      <c r="R753" s="227"/>
      <c r="S753" s="227"/>
    </row>
    <row r="754" spans="1:19" x14ac:dyDescent="0.2">
      <c r="A754" s="406"/>
      <c r="B754" s="404"/>
      <c r="C754" s="404"/>
      <c r="D754" s="327"/>
      <c r="G754" s="227"/>
      <c r="H754" s="400"/>
      <c r="I754" s="232"/>
      <c r="J754" s="227"/>
      <c r="K754" s="227"/>
      <c r="L754" s="227"/>
      <c r="M754" s="227"/>
      <c r="N754" s="227"/>
      <c r="O754" s="230"/>
      <c r="P754" s="227"/>
      <c r="Q754" s="227"/>
      <c r="R754" s="227"/>
      <c r="S754" s="227"/>
    </row>
    <row r="755" spans="1:19" x14ac:dyDescent="0.2">
      <c r="A755" s="406"/>
      <c r="B755" s="404"/>
      <c r="C755" s="404"/>
      <c r="D755" s="327"/>
      <c r="G755" s="227"/>
      <c r="H755" s="400"/>
      <c r="I755" s="232"/>
      <c r="J755" s="227"/>
      <c r="K755" s="227"/>
      <c r="L755" s="227"/>
      <c r="M755" s="227"/>
      <c r="N755" s="227"/>
      <c r="O755" s="230"/>
      <c r="P755" s="227"/>
      <c r="Q755" s="227"/>
      <c r="R755" s="227"/>
      <c r="S755" s="227"/>
    </row>
    <row r="756" spans="1:19" x14ac:dyDescent="0.2">
      <c r="A756" s="406"/>
      <c r="B756" s="404"/>
      <c r="C756" s="404"/>
      <c r="D756" s="327"/>
      <c r="G756" s="227"/>
      <c r="H756" s="400"/>
      <c r="I756" s="232"/>
      <c r="J756" s="227"/>
      <c r="K756" s="227"/>
      <c r="L756" s="227"/>
      <c r="M756" s="227"/>
      <c r="N756" s="227"/>
      <c r="O756" s="230"/>
      <c r="P756" s="227"/>
      <c r="Q756" s="227"/>
      <c r="R756" s="227"/>
      <c r="S756" s="227"/>
    </row>
    <row r="757" spans="1:19" x14ac:dyDescent="0.2">
      <c r="A757" s="406"/>
      <c r="B757" s="404"/>
      <c r="C757" s="404"/>
      <c r="D757" s="327"/>
      <c r="G757" s="227"/>
      <c r="H757" s="400"/>
      <c r="I757" s="232"/>
      <c r="J757" s="227"/>
      <c r="K757" s="227"/>
      <c r="L757" s="227"/>
      <c r="M757" s="227"/>
      <c r="N757" s="227"/>
      <c r="O757" s="230"/>
      <c r="P757" s="227"/>
      <c r="Q757" s="227"/>
      <c r="R757" s="227"/>
      <c r="S757" s="227"/>
    </row>
    <row r="758" spans="1:19" x14ac:dyDescent="0.2">
      <c r="A758" s="406"/>
      <c r="B758" s="404"/>
      <c r="C758" s="404"/>
      <c r="D758" s="327"/>
      <c r="G758" s="227"/>
      <c r="H758" s="400"/>
      <c r="I758" s="232"/>
      <c r="J758" s="227"/>
      <c r="K758" s="227"/>
      <c r="L758" s="227"/>
      <c r="M758" s="227"/>
      <c r="N758" s="227"/>
      <c r="O758" s="230"/>
      <c r="P758" s="227"/>
      <c r="Q758" s="227"/>
      <c r="R758" s="227"/>
      <c r="S758" s="227"/>
    </row>
    <row r="759" spans="1:19" x14ac:dyDescent="0.2">
      <c r="A759" s="406"/>
      <c r="B759" s="404"/>
      <c r="C759" s="404"/>
      <c r="D759" s="327"/>
      <c r="G759" s="227"/>
      <c r="H759" s="400"/>
      <c r="I759" s="232"/>
      <c r="J759" s="227"/>
      <c r="K759" s="227"/>
      <c r="L759" s="227"/>
      <c r="M759" s="227"/>
      <c r="N759" s="227"/>
      <c r="O759" s="230"/>
      <c r="P759" s="227"/>
      <c r="Q759" s="227"/>
      <c r="R759" s="227"/>
      <c r="S759" s="227"/>
    </row>
    <row r="760" spans="1:19" x14ac:dyDescent="0.2">
      <c r="A760" s="406"/>
      <c r="B760" s="404"/>
      <c r="C760" s="404"/>
      <c r="D760" s="327"/>
      <c r="G760" s="227"/>
      <c r="H760" s="400"/>
      <c r="I760" s="232"/>
      <c r="J760" s="227"/>
      <c r="K760" s="227"/>
      <c r="L760" s="227"/>
      <c r="M760" s="227"/>
      <c r="N760" s="227"/>
      <c r="O760" s="230"/>
      <c r="P760" s="227"/>
      <c r="Q760" s="227"/>
      <c r="R760" s="227"/>
      <c r="S760" s="227"/>
    </row>
    <row r="761" spans="1:19" x14ac:dyDescent="0.2">
      <c r="A761" s="406"/>
      <c r="B761" s="404"/>
      <c r="C761" s="404"/>
      <c r="D761" s="327"/>
      <c r="G761" s="227"/>
      <c r="H761" s="400"/>
      <c r="I761" s="232"/>
      <c r="J761" s="227"/>
      <c r="K761" s="227"/>
      <c r="L761" s="227"/>
      <c r="M761" s="227"/>
      <c r="N761" s="227"/>
      <c r="O761" s="230"/>
      <c r="P761" s="227"/>
      <c r="Q761" s="227"/>
      <c r="R761" s="227"/>
      <c r="S761" s="227"/>
    </row>
    <row r="762" spans="1:19" x14ac:dyDescent="0.2">
      <c r="A762" s="406"/>
      <c r="B762" s="404"/>
      <c r="C762" s="404"/>
      <c r="D762" s="327"/>
      <c r="G762" s="227"/>
      <c r="H762" s="400"/>
      <c r="I762" s="232"/>
      <c r="J762" s="227"/>
      <c r="K762" s="227"/>
      <c r="L762" s="227"/>
      <c r="M762" s="227"/>
      <c r="N762" s="227"/>
      <c r="O762" s="230"/>
      <c r="P762" s="227"/>
      <c r="Q762" s="227"/>
      <c r="R762" s="227"/>
      <c r="S762" s="227"/>
    </row>
    <row r="763" spans="1:19" x14ac:dyDescent="0.2">
      <c r="A763" s="406"/>
      <c r="B763" s="404"/>
      <c r="C763" s="404"/>
      <c r="D763" s="327"/>
      <c r="G763" s="227"/>
      <c r="H763" s="400"/>
      <c r="I763" s="232"/>
      <c r="J763" s="227"/>
      <c r="K763" s="227"/>
      <c r="L763" s="227"/>
      <c r="M763" s="227"/>
      <c r="N763" s="227"/>
      <c r="O763" s="230"/>
      <c r="P763" s="227"/>
      <c r="Q763" s="227"/>
      <c r="R763" s="227"/>
      <c r="S763" s="227"/>
    </row>
    <row r="764" spans="1:19" x14ac:dyDescent="0.2">
      <c r="A764" s="406"/>
      <c r="B764" s="404"/>
      <c r="C764" s="404"/>
      <c r="D764" s="327"/>
      <c r="G764" s="227"/>
      <c r="H764" s="400"/>
      <c r="I764" s="232"/>
      <c r="J764" s="227"/>
      <c r="K764" s="227"/>
      <c r="L764" s="227"/>
      <c r="M764" s="227"/>
      <c r="N764" s="227"/>
      <c r="O764" s="230"/>
      <c r="P764" s="227"/>
      <c r="Q764" s="227"/>
      <c r="R764" s="227"/>
      <c r="S764" s="227"/>
    </row>
    <row r="765" spans="1:19" x14ac:dyDescent="0.2">
      <c r="A765" s="406"/>
      <c r="B765" s="404"/>
      <c r="C765" s="404"/>
      <c r="D765" s="327"/>
      <c r="G765" s="227"/>
      <c r="H765" s="231"/>
      <c r="I765" s="232"/>
      <c r="J765" s="227"/>
      <c r="K765" s="227"/>
      <c r="L765" s="227"/>
      <c r="M765" s="227"/>
      <c r="N765" s="227"/>
      <c r="O765" s="230"/>
      <c r="P765" s="227"/>
      <c r="Q765" s="227"/>
      <c r="R765" s="227"/>
      <c r="S765" s="227"/>
    </row>
    <row r="766" spans="1:19" x14ac:dyDescent="0.2">
      <c r="A766" s="406"/>
      <c r="B766" s="404"/>
      <c r="C766" s="404"/>
      <c r="D766" s="327"/>
      <c r="G766" s="227"/>
      <c r="H766" s="231"/>
      <c r="I766" s="232"/>
      <c r="J766" s="227"/>
      <c r="K766" s="227"/>
      <c r="L766" s="227"/>
      <c r="M766" s="227"/>
      <c r="N766" s="227"/>
      <c r="O766" s="230"/>
      <c r="P766" s="227"/>
      <c r="Q766" s="227"/>
      <c r="R766" s="227"/>
      <c r="S766" s="227"/>
    </row>
    <row r="767" spans="1:19" x14ac:dyDescent="0.2">
      <c r="A767" s="406"/>
      <c r="B767" s="404"/>
      <c r="C767" s="404"/>
      <c r="D767" s="327"/>
      <c r="G767" s="227"/>
      <c r="H767" s="231"/>
      <c r="I767" s="232"/>
      <c r="J767" s="227"/>
      <c r="K767" s="227"/>
      <c r="L767" s="227"/>
      <c r="M767" s="227"/>
      <c r="N767" s="227"/>
      <c r="O767" s="230"/>
      <c r="P767" s="227"/>
      <c r="Q767" s="227"/>
      <c r="R767" s="227"/>
      <c r="S767" s="227"/>
    </row>
    <row r="768" spans="1:19" x14ac:dyDescent="0.2">
      <c r="A768" s="406"/>
      <c r="B768" s="404"/>
      <c r="C768" s="404"/>
      <c r="D768" s="327"/>
      <c r="G768" s="227"/>
      <c r="H768" s="231"/>
      <c r="I768" s="232"/>
      <c r="J768" s="227"/>
      <c r="K768" s="227"/>
      <c r="L768" s="227"/>
      <c r="M768" s="227"/>
      <c r="N768" s="227"/>
      <c r="O768" s="230"/>
      <c r="P768" s="227"/>
      <c r="Q768" s="227"/>
      <c r="R768" s="227"/>
      <c r="S768" s="227"/>
    </row>
    <row r="769" spans="1:19" x14ac:dyDescent="0.2">
      <c r="A769" s="406"/>
      <c r="B769" s="404"/>
      <c r="C769" s="404"/>
      <c r="D769" s="327"/>
      <c r="G769" s="227"/>
      <c r="H769" s="231"/>
      <c r="I769" s="232"/>
      <c r="J769" s="227"/>
      <c r="K769" s="227"/>
      <c r="L769" s="227"/>
      <c r="M769" s="227"/>
      <c r="N769" s="227"/>
      <c r="O769" s="230"/>
      <c r="P769" s="227"/>
      <c r="Q769" s="227"/>
      <c r="R769" s="227"/>
      <c r="S769" s="227"/>
    </row>
    <row r="770" spans="1:19" x14ac:dyDescent="0.2">
      <c r="A770" s="406"/>
      <c r="B770" s="404"/>
      <c r="C770" s="404"/>
      <c r="D770" s="327"/>
      <c r="G770" s="227"/>
      <c r="H770" s="231"/>
      <c r="I770" s="232"/>
      <c r="J770" s="227"/>
      <c r="K770" s="227"/>
      <c r="L770" s="227"/>
      <c r="M770" s="227"/>
      <c r="N770" s="227"/>
      <c r="O770" s="230"/>
      <c r="P770" s="227"/>
      <c r="Q770" s="227"/>
      <c r="R770" s="227"/>
      <c r="S770" s="227"/>
    </row>
    <row r="771" spans="1:19" x14ac:dyDescent="0.2">
      <c r="A771" s="406"/>
      <c r="B771" s="404"/>
      <c r="C771" s="404"/>
      <c r="D771" s="327"/>
      <c r="G771" s="227"/>
      <c r="H771" s="231"/>
      <c r="I771" s="232"/>
      <c r="J771" s="227"/>
      <c r="K771" s="227"/>
      <c r="L771" s="227"/>
      <c r="M771" s="227"/>
      <c r="N771" s="227"/>
      <c r="O771" s="230"/>
      <c r="P771" s="227"/>
      <c r="Q771" s="227"/>
      <c r="R771" s="227"/>
      <c r="S771" s="227"/>
    </row>
    <row r="772" spans="1:19" x14ac:dyDescent="0.2">
      <c r="A772" s="406"/>
      <c r="B772" s="404"/>
      <c r="C772" s="404"/>
      <c r="D772" s="327"/>
      <c r="G772" s="227"/>
      <c r="H772" s="231"/>
      <c r="I772" s="232"/>
      <c r="J772" s="227"/>
      <c r="K772" s="227"/>
      <c r="L772" s="227"/>
      <c r="M772" s="227"/>
      <c r="N772" s="227"/>
      <c r="O772" s="230"/>
      <c r="P772" s="227"/>
      <c r="Q772" s="227"/>
      <c r="R772" s="227"/>
      <c r="S772" s="227"/>
    </row>
    <row r="773" spans="1:19" x14ac:dyDescent="0.2">
      <c r="A773" s="406"/>
      <c r="B773" s="404"/>
      <c r="C773" s="404"/>
      <c r="D773" s="327"/>
      <c r="G773" s="227"/>
      <c r="H773" s="231"/>
      <c r="I773" s="232"/>
      <c r="J773" s="227"/>
      <c r="K773" s="227"/>
      <c r="L773" s="227"/>
      <c r="M773" s="227"/>
      <c r="N773" s="227"/>
      <c r="O773" s="230"/>
      <c r="P773" s="227"/>
      <c r="Q773" s="227"/>
      <c r="R773" s="227"/>
      <c r="S773" s="227"/>
    </row>
    <row r="774" spans="1:19" x14ac:dyDescent="0.2">
      <c r="A774" s="406"/>
      <c r="B774" s="404"/>
      <c r="C774" s="404"/>
      <c r="D774" s="327"/>
      <c r="G774" s="227"/>
      <c r="H774" s="231"/>
      <c r="I774" s="232"/>
      <c r="J774" s="227"/>
      <c r="K774" s="227"/>
      <c r="L774" s="227"/>
      <c r="M774" s="227"/>
      <c r="N774" s="227"/>
      <c r="O774" s="230"/>
      <c r="P774" s="227"/>
      <c r="Q774" s="227"/>
      <c r="R774" s="227"/>
      <c r="S774" s="227"/>
    </row>
    <row r="775" spans="1:19" x14ac:dyDescent="0.2">
      <c r="A775" s="406"/>
      <c r="B775" s="404"/>
      <c r="C775" s="404"/>
      <c r="D775" s="327"/>
      <c r="G775" s="227"/>
      <c r="H775" s="231"/>
      <c r="I775" s="232"/>
      <c r="J775" s="227"/>
      <c r="K775" s="227"/>
      <c r="L775" s="227"/>
      <c r="M775" s="227"/>
      <c r="N775" s="227"/>
      <c r="O775" s="230"/>
      <c r="P775" s="227"/>
      <c r="Q775" s="227"/>
      <c r="R775" s="227"/>
      <c r="S775" s="227"/>
    </row>
    <row r="776" spans="1:19" x14ac:dyDescent="0.2">
      <c r="A776" s="406"/>
      <c r="B776" s="404"/>
      <c r="C776" s="404"/>
      <c r="D776" s="327"/>
      <c r="G776" s="227"/>
      <c r="H776" s="231"/>
      <c r="I776" s="232"/>
      <c r="J776" s="227"/>
      <c r="K776" s="227"/>
      <c r="L776" s="227"/>
      <c r="M776" s="227"/>
      <c r="N776" s="227"/>
      <c r="O776" s="230"/>
      <c r="P776" s="227"/>
      <c r="Q776" s="227"/>
      <c r="R776" s="227"/>
      <c r="S776" s="227"/>
    </row>
    <row r="777" spans="1:19" x14ac:dyDescent="0.2">
      <c r="A777" s="406"/>
      <c r="B777" s="404"/>
      <c r="C777" s="404"/>
      <c r="D777" s="327"/>
      <c r="G777" s="227"/>
      <c r="H777" s="231"/>
      <c r="I777" s="232"/>
      <c r="J777" s="227"/>
      <c r="K777" s="227"/>
      <c r="L777" s="227"/>
      <c r="M777" s="227"/>
      <c r="N777" s="227"/>
      <c r="O777" s="230"/>
      <c r="P777" s="227"/>
      <c r="Q777" s="227"/>
      <c r="R777" s="227"/>
      <c r="S777" s="227"/>
    </row>
    <row r="778" spans="1:19" x14ac:dyDescent="0.2">
      <c r="A778" s="406"/>
      <c r="B778" s="404"/>
      <c r="C778" s="404"/>
      <c r="D778" s="327"/>
      <c r="G778" s="227"/>
      <c r="H778" s="231"/>
      <c r="I778" s="232"/>
      <c r="J778" s="227"/>
      <c r="K778" s="227"/>
      <c r="L778" s="227"/>
      <c r="M778" s="227"/>
      <c r="N778" s="227"/>
      <c r="O778" s="230"/>
      <c r="P778" s="227"/>
      <c r="Q778" s="227"/>
      <c r="R778" s="227"/>
      <c r="S778" s="227"/>
    </row>
    <row r="779" spans="1:19" x14ac:dyDescent="0.2">
      <c r="A779" s="406"/>
      <c r="B779" s="404"/>
      <c r="C779" s="404"/>
      <c r="D779" s="327"/>
      <c r="G779" s="227"/>
      <c r="H779" s="231"/>
      <c r="I779" s="232"/>
      <c r="J779" s="227"/>
      <c r="K779" s="227"/>
      <c r="L779" s="227"/>
      <c r="M779" s="227"/>
      <c r="N779" s="227"/>
      <c r="O779" s="230"/>
      <c r="P779" s="227"/>
      <c r="Q779" s="227"/>
      <c r="R779" s="227"/>
      <c r="S779" s="227"/>
    </row>
    <row r="780" spans="1:19" x14ac:dyDescent="0.2">
      <c r="A780" s="406"/>
      <c r="B780" s="404"/>
      <c r="C780" s="404"/>
      <c r="D780" s="327"/>
      <c r="G780" s="227"/>
      <c r="H780" s="231"/>
      <c r="I780" s="232"/>
      <c r="J780" s="227"/>
      <c r="K780" s="227"/>
      <c r="L780" s="227"/>
      <c r="M780" s="227"/>
      <c r="N780" s="227"/>
      <c r="O780" s="230"/>
      <c r="P780" s="227"/>
      <c r="Q780" s="227"/>
      <c r="R780" s="227"/>
      <c r="S780" s="227"/>
    </row>
    <row r="781" spans="1:19" x14ac:dyDescent="0.2">
      <c r="A781" s="406"/>
      <c r="B781" s="404"/>
      <c r="C781" s="404"/>
      <c r="D781" s="327"/>
      <c r="G781" s="227"/>
      <c r="H781" s="231"/>
      <c r="I781" s="232"/>
      <c r="J781" s="227"/>
      <c r="K781" s="227"/>
      <c r="L781" s="227"/>
      <c r="M781" s="227"/>
      <c r="N781" s="227"/>
      <c r="O781" s="230"/>
      <c r="P781" s="227"/>
      <c r="Q781" s="227"/>
      <c r="R781" s="227"/>
      <c r="S781" s="227"/>
    </row>
    <row r="782" spans="1:19" x14ac:dyDescent="0.2">
      <c r="A782" s="406"/>
      <c r="B782" s="404"/>
      <c r="C782" s="404"/>
      <c r="D782" s="327"/>
      <c r="G782" s="227"/>
      <c r="H782" s="231"/>
      <c r="I782" s="232"/>
      <c r="J782" s="227"/>
      <c r="K782" s="227"/>
      <c r="L782" s="227"/>
      <c r="M782" s="227"/>
      <c r="N782" s="227"/>
      <c r="O782" s="230"/>
      <c r="P782" s="227"/>
      <c r="Q782" s="227"/>
      <c r="R782" s="227"/>
      <c r="S782" s="227"/>
    </row>
    <row r="783" spans="1:19" x14ac:dyDescent="0.2">
      <c r="A783" s="406"/>
      <c r="B783" s="404"/>
      <c r="C783" s="404"/>
      <c r="D783" s="327"/>
      <c r="G783" s="227"/>
      <c r="H783" s="231"/>
      <c r="I783" s="232"/>
      <c r="J783" s="227"/>
      <c r="K783" s="227"/>
      <c r="L783" s="227"/>
      <c r="M783" s="227"/>
      <c r="N783" s="227"/>
      <c r="O783" s="230"/>
      <c r="P783" s="227"/>
      <c r="Q783" s="227"/>
      <c r="R783" s="227"/>
      <c r="S783" s="227"/>
    </row>
    <row r="784" spans="1:19" x14ac:dyDescent="0.2">
      <c r="A784" s="406"/>
      <c r="B784" s="404"/>
      <c r="C784" s="404"/>
      <c r="D784" s="327"/>
      <c r="G784" s="227"/>
      <c r="H784" s="231"/>
      <c r="I784" s="232"/>
      <c r="J784" s="227"/>
      <c r="K784" s="227"/>
      <c r="L784" s="227"/>
      <c r="M784" s="227"/>
      <c r="N784" s="227"/>
      <c r="O784" s="230"/>
      <c r="P784" s="227"/>
      <c r="Q784" s="227"/>
      <c r="R784" s="227"/>
      <c r="S784" s="227"/>
    </row>
    <row r="785" spans="1:19" x14ac:dyDescent="0.2">
      <c r="A785" s="406"/>
      <c r="B785" s="404"/>
      <c r="C785" s="404"/>
      <c r="D785" s="327"/>
      <c r="G785" s="227"/>
      <c r="H785" s="231"/>
      <c r="I785" s="232"/>
      <c r="J785" s="227"/>
      <c r="K785" s="227"/>
      <c r="L785" s="227"/>
      <c r="M785" s="227"/>
      <c r="N785" s="227"/>
      <c r="O785" s="230"/>
      <c r="P785" s="227"/>
      <c r="Q785" s="227"/>
      <c r="R785" s="227"/>
      <c r="S785" s="227"/>
    </row>
    <row r="786" spans="1:19" x14ac:dyDescent="0.2">
      <c r="A786" s="406"/>
      <c r="B786" s="404"/>
      <c r="C786" s="404"/>
      <c r="D786" s="327"/>
      <c r="G786" s="227"/>
      <c r="H786" s="231"/>
      <c r="I786" s="232"/>
      <c r="J786" s="227"/>
      <c r="K786" s="227"/>
      <c r="L786" s="227"/>
      <c r="M786" s="227"/>
      <c r="N786" s="227"/>
      <c r="O786" s="230"/>
      <c r="P786" s="227"/>
      <c r="Q786" s="227"/>
      <c r="R786" s="227"/>
      <c r="S786" s="227"/>
    </row>
    <row r="787" spans="1:19" x14ac:dyDescent="0.2">
      <c r="A787" s="406"/>
      <c r="B787" s="404"/>
      <c r="C787" s="404"/>
      <c r="D787" s="327"/>
      <c r="G787" s="227"/>
      <c r="H787" s="231"/>
      <c r="I787" s="232"/>
      <c r="J787" s="227"/>
      <c r="K787" s="227"/>
      <c r="L787" s="227"/>
      <c r="M787" s="227"/>
      <c r="N787" s="227"/>
      <c r="O787" s="230"/>
      <c r="P787" s="227"/>
      <c r="Q787" s="227"/>
      <c r="R787" s="227"/>
      <c r="S787" s="227"/>
    </row>
    <row r="788" spans="1:19" x14ac:dyDescent="0.2">
      <c r="A788" s="406"/>
      <c r="B788" s="404"/>
      <c r="C788" s="404"/>
      <c r="D788" s="327"/>
      <c r="G788" s="227"/>
      <c r="H788" s="231"/>
      <c r="I788" s="232"/>
      <c r="J788" s="227"/>
      <c r="K788" s="227"/>
      <c r="L788" s="227"/>
      <c r="M788" s="227"/>
      <c r="N788" s="227"/>
      <c r="O788" s="230"/>
      <c r="P788" s="227"/>
      <c r="Q788" s="227"/>
      <c r="R788" s="227"/>
      <c r="S788" s="227"/>
    </row>
    <row r="789" spans="1:19" x14ac:dyDescent="0.2">
      <c r="A789" s="406"/>
      <c r="B789" s="404"/>
      <c r="C789" s="404"/>
      <c r="D789" s="327"/>
      <c r="G789" s="227"/>
      <c r="H789" s="231"/>
      <c r="I789" s="232"/>
      <c r="J789" s="227"/>
      <c r="K789" s="227"/>
      <c r="L789" s="227"/>
      <c r="M789" s="227"/>
      <c r="N789" s="227"/>
      <c r="O789" s="230"/>
      <c r="P789" s="227"/>
      <c r="Q789" s="227"/>
      <c r="R789" s="227"/>
      <c r="S789" s="227"/>
    </row>
    <row r="790" spans="1:19" x14ac:dyDescent="0.2">
      <c r="A790" s="406"/>
      <c r="B790" s="404"/>
      <c r="C790" s="404"/>
      <c r="D790" s="327"/>
      <c r="G790" s="227"/>
      <c r="H790" s="231"/>
      <c r="I790" s="232"/>
      <c r="J790" s="227"/>
      <c r="K790" s="227"/>
      <c r="L790" s="227"/>
      <c r="M790" s="227"/>
      <c r="N790" s="227"/>
      <c r="O790" s="230"/>
      <c r="P790" s="227"/>
      <c r="Q790" s="227"/>
      <c r="R790" s="227"/>
      <c r="S790" s="227"/>
    </row>
    <row r="791" spans="1:19" x14ac:dyDescent="0.2">
      <c r="A791" s="406"/>
      <c r="B791" s="404"/>
      <c r="C791" s="404"/>
      <c r="D791" s="327"/>
      <c r="G791" s="227"/>
      <c r="H791" s="231"/>
      <c r="I791" s="232"/>
      <c r="J791" s="227"/>
      <c r="K791" s="227"/>
      <c r="L791" s="227"/>
      <c r="M791" s="227"/>
      <c r="N791" s="227"/>
      <c r="O791" s="230"/>
      <c r="P791" s="227"/>
      <c r="Q791" s="227"/>
      <c r="R791" s="227"/>
      <c r="S791" s="227"/>
    </row>
    <row r="792" spans="1:19" x14ac:dyDescent="0.2">
      <c r="A792" s="406"/>
      <c r="B792" s="404"/>
      <c r="C792" s="404"/>
      <c r="D792" s="327"/>
      <c r="G792" s="227"/>
      <c r="H792" s="231"/>
      <c r="I792" s="232"/>
      <c r="J792" s="227"/>
      <c r="K792" s="227"/>
      <c r="L792" s="227"/>
      <c r="M792" s="227"/>
      <c r="N792" s="227"/>
      <c r="O792" s="230"/>
      <c r="P792" s="227"/>
      <c r="Q792" s="227"/>
      <c r="R792" s="227"/>
      <c r="S792" s="227"/>
    </row>
    <row r="793" spans="1:19" x14ac:dyDescent="0.2">
      <c r="A793" s="406"/>
      <c r="B793" s="404"/>
      <c r="C793" s="404"/>
      <c r="D793" s="327"/>
      <c r="G793" s="227"/>
      <c r="H793" s="231"/>
      <c r="I793" s="232"/>
      <c r="J793" s="227"/>
      <c r="K793" s="227"/>
      <c r="L793" s="227"/>
      <c r="M793" s="227"/>
      <c r="N793" s="227"/>
      <c r="O793" s="230"/>
      <c r="P793" s="227"/>
      <c r="Q793" s="227"/>
      <c r="R793" s="227"/>
      <c r="S793" s="227"/>
    </row>
    <row r="794" spans="1:19" x14ac:dyDescent="0.2">
      <c r="A794" s="406"/>
      <c r="B794" s="404"/>
      <c r="C794" s="404"/>
      <c r="D794" s="327"/>
      <c r="G794" s="227"/>
      <c r="H794" s="231"/>
      <c r="I794" s="232"/>
      <c r="J794" s="227"/>
      <c r="K794" s="227"/>
      <c r="L794" s="227"/>
      <c r="M794" s="227"/>
      <c r="N794" s="227"/>
      <c r="O794" s="230"/>
      <c r="P794" s="227"/>
      <c r="Q794" s="227"/>
      <c r="R794" s="227"/>
      <c r="S794" s="227"/>
    </row>
    <row r="795" spans="1:19" x14ac:dyDescent="0.2">
      <c r="A795" s="406"/>
      <c r="B795" s="404"/>
      <c r="C795" s="404"/>
      <c r="D795" s="327"/>
      <c r="G795" s="227"/>
      <c r="H795" s="231"/>
      <c r="I795" s="232"/>
      <c r="J795" s="227"/>
      <c r="K795" s="227"/>
      <c r="L795" s="227"/>
      <c r="M795" s="227"/>
      <c r="N795" s="227"/>
      <c r="O795" s="230"/>
      <c r="P795" s="227"/>
      <c r="Q795" s="227"/>
      <c r="R795" s="227"/>
      <c r="S795" s="227"/>
    </row>
    <row r="796" spans="1:19" x14ac:dyDescent="0.2">
      <c r="A796" s="406"/>
      <c r="B796" s="404"/>
      <c r="C796" s="404"/>
      <c r="D796" s="327"/>
      <c r="G796" s="227"/>
      <c r="H796" s="231"/>
      <c r="I796" s="232"/>
      <c r="J796" s="227"/>
      <c r="K796" s="227"/>
      <c r="L796" s="227"/>
      <c r="M796" s="227"/>
      <c r="N796" s="227"/>
      <c r="O796" s="230"/>
      <c r="P796" s="227"/>
      <c r="Q796" s="227"/>
      <c r="R796" s="227"/>
      <c r="S796" s="227"/>
    </row>
    <row r="797" spans="1:19" x14ac:dyDescent="0.2">
      <c r="A797" s="406"/>
      <c r="B797" s="404"/>
      <c r="C797" s="404"/>
      <c r="D797" s="327"/>
      <c r="G797" s="227"/>
      <c r="H797" s="231"/>
      <c r="I797" s="232"/>
      <c r="J797" s="227"/>
      <c r="K797" s="227"/>
      <c r="L797" s="227"/>
      <c r="M797" s="227"/>
      <c r="N797" s="227"/>
      <c r="O797" s="230"/>
      <c r="P797" s="227"/>
      <c r="Q797" s="227"/>
      <c r="R797" s="227"/>
      <c r="S797" s="227"/>
    </row>
    <row r="798" spans="1:19" x14ac:dyDescent="0.2">
      <c r="A798" s="406"/>
      <c r="B798" s="404"/>
      <c r="C798" s="404"/>
      <c r="D798" s="327"/>
      <c r="G798" s="227"/>
      <c r="H798" s="231"/>
      <c r="I798" s="232"/>
      <c r="J798" s="227"/>
      <c r="K798" s="227"/>
      <c r="L798" s="227"/>
      <c r="M798" s="227"/>
      <c r="N798" s="227"/>
      <c r="O798" s="230"/>
      <c r="P798" s="227"/>
      <c r="Q798" s="227"/>
      <c r="R798" s="227"/>
      <c r="S798" s="227"/>
    </row>
    <row r="799" spans="1:19" x14ac:dyDescent="0.2">
      <c r="A799" s="406"/>
      <c r="B799" s="404"/>
      <c r="C799" s="404"/>
      <c r="D799" s="327"/>
      <c r="G799" s="227"/>
      <c r="H799" s="231"/>
      <c r="I799" s="232"/>
      <c r="J799" s="227"/>
      <c r="K799" s="227"/>
      <c r="L799" s="227"/>
      <c r="M799" s="227"/>
      <c r="N799" s="227"/>
      <c r="O799" s="230"/>
      <c r="P799" s="227"/>
      <c r="Q799" s="227"/>
      <c r="R799" s="227"/>
      <c r="S799" s="227"/>
    </row>
    <row r="800" spans="1:19" x14ac:dyDescent="0.2">
      <c r="A800" s="406"/>
      <c r="B800" s="404"/>
      <c r="C800" s="404"/>
      <c r="D800" s="327"/>
      <c r="G800" s="227"/>
      <c r="H800" s="231"/>
      <c r="I800" s="232"/>
      <c r="J800" s="227"/>
      <c r="K800" s="227"/>
      <c r="L800" s="227"/>
      <c r="M800" s="227"/>
      <c r="N800" s="227"/>
      <c r="O800" s="230"/>
      <c r="P800" s="227"/>
      <c r="Q800" s="227"/>
      <c r="R800" s="227"/>
      <c r="S800" s="227"/>
    </row>
    <row r="801" spans="1:19" x14ac:dyDescent="0.2">
      <c r="A801" s="406"/>
      <c r="B801" s="404"/>
      <c r="C801" s="404"/>
      <c r="D801" s="327"/>
      <c r="G801" s="227"/>
      <c r="H801" s="231"/>
      <c r="I801" s="232"/>
      <c r="J801" s="227"/>
      <c r="K801" s="227"/>
      <c r="L801" s="227"/>
      <c r="M801" s="227"/>
      <c r="N801" s="227"/>
      <c r="O801" s="230"/>
      <c r="P801" s="227"/>
      <c r="Q801" s="227"/>
      <c r="R801" s="227"/>
      <c r="S801" s="227"/>
    </row>
    <row r="802" spans="1:19" x14ac:dyDescent="0.2">
      <c r="A802" s="406"/>
      <c r="B802" s="404"/>
      <c r="C802" s="404"/>
      <c r="D802" s="327"/>
      <c r="G802" s="227"/>
      <c r="H802" s="231"/>
      <c r="I802" s="232"/>
      <c r="J802" s="227"/>
      <c r="K802" s="227"/>
      <c r="L802" s="227"/>
      <c r="M802" s="227"/>
      <c r="N802" s="227"/>
      <c r="O802" s="230"/>
      <c r="P802" s="227"/>
      <c r="Q802" s="227"/>
      <c r="R802" s="227"/>
      <c r="S802" s="227"/>
    </row>
    <row r="803" spans="1:19" x14ac:dyDescent="0.2">
      <c r="A803" s="406"/>
      <c r="B803" s="404"/>
      <c r="C803" s="404"/>
      <c r="D803" s="327"/>
      <c r="G803" s="227"/>
      <c r="H803" s="231"/>
      <c r="I803" s="232"/>
      <c r="J803" s="227"/>
      <c r="K803" s="227"/>
      <c r="L803" s="227"/>
      <c r="M803" s="227"/>
      <c r="N803" s="227"/>
      <c r="O803" s="230"/>
      <c r="P803" s="227"/>
      <c r="Q803" s="227"/>
      <c r="R803" s="227"/>
      <c r="S803" s="227"/>
    </row>
    <row r="804" spans="1:19" x14ac:dyDescent="0.2">
      <c r="A804" s="406"/>
      <c r="B804" s="404"/>
      <c r="C804" s="404"/>
      <c r="D804" s="327"/>
      <c r="G804" s="227"/>
      <c r="H804" s="231"/>
      <c r="I804" s="232"/>
      <c r="J804" s="227"/>
      <c r="K804" s="227"/>
      <c r="L804" s="227"/>
      <c r="M804" s="227"/>
      <c r="N804" s="227"/>
      <c r="O804" s="230"/>
      <c r="P804" s="227"/>
      <c r="Q804" s="227"/>
      <c r="R804" s="227"/>
      <c r="S804" s="227"/>
    </row>
    <row r="805" spans="1:19" x14ac:dyDescent="0.2">
      <c r="A805" s="406"/>
      <c r="B805" s="404"/>
      <c r="C805" s="404"/>
      <c r="D805" s="327"/>
      <c r="G805" s="227"/>
      <c r="H805" s="231"/>
      <c r="I805" s="232"/>
      <c r="J805" s="227"/>
      <c r="K805" s="227"/>
      <c r="L805" s="227"/>
      <c r="M805" s="227"/>
      <c r="N805" s="227"/>
      <c r="O805" s="230"/>
      <c r="P805" s="227"/>
      <c r="Q805" s="227"/>
      <c r="R805" s="227"/>
      <c r="S805" s="227"/>
    </row>
    <row r="806" spans="1:19" x14ac:dyDescent="0.2">
      <c r="A806" s="406"/>
      <c r="B806" s="404"/>
      <c r="C806" s="404"/>
      <c r="D806" s="327"/>
      <c r="G806" s="227"/>
      <c r="H806" s="231"/>
      <c r="I806" s="232"/>
      <c r="J806" s="227"/>
      <c r="K806" s="227"/>
      <c r="L806" s="227"/>
      <c r="M806" s="227"/>
      <c r="N806" s="227"/>
      <c r="O806" s="230"/>
      <c r="P806" s="227"/>
      <c r="Q806" s="227"/>
      <c r="R806" s="227"/>
      <c r="S806" s="227"/>
    </row>
    <row r="807" spans="1:19" x14ac:dyDescent="0.2">
      <c r="A807" s="406"/>
      <c r="B807" s="404"/>
      <c r="C807" s="404"/>
      <c r="D807" s="327"/>
      <c r="G807" s="227"/>
      <c r="H807" s="231"/>
      <c r="I807" s="232"/>
      <c r="J807" s="227"/>
      <c r="K807" s="227"/>
      <c r="L807" s="227"/>
      <c r="M807" s="227"/>
      <c r="N807" s="227"/>
      <c r="O807" s="230"/>
      <c r="P807" s="227"/>
      <c r="Q807" s="227"/>
      <c r="R807" s="227"/>
      <c r="S807" s="227"/>
    </row>
    <row r="808" spans="1:19" x14ac:dyDescent="0.2">
      <c r="A808" s="406"/>
      <c r="B808" s="404"/>
      <c r="C808" s="404"/>
      <c r="D808" s="404"/>
      <c r="G808" s="227"/>
      <c r="H808" s="231"/>
      <c r="I808" s="232"/>
      <c r="J808" s="227"/>
      <c r="K808" s="227"/>
      <c r="L808" s="227"/>
      <c r="M808" s="227"/>
      <c r="N808" s="227"/>
      <c r="O808" s="230"/>
      <c r="P808" s="227"/>
      <c r="Q808" s="227"/>
      <c r="R808" s="227"/>
      <c r="S808" s="227"/>
    </row>
    <row r="809" spans="1:19" x14ac:dyDescent="0.2">
      <c r="A809" s="406"/>
      <c r="B809" s="404"/>
      <c r="C809" s="404"/>
      <c r="D809" s="404"/>
      <c r="G809" s="227"/>
      <c r="H809" s="231"/>
      <c r="I809" s="232"/>
      <c r="J809" s="227"/>
      <c r="K809" s="227"/>
      <c r="L809" s="227"/>
      <c r="M809" s="227"/>
      <c r="N809" s="227"/>
      <c r="O809" s="230"/>
      <c r="P809" s="227"/>
      <c r="Q809" s="227"/>
      <c r="R809" s="227"/>
      <c r="S809" s="227"/>
    </row>
    <row r="810" spans="1:19" x14ac:dyDescent="0.2">
      <c r="A810" s="406"/>
      <c r="B810" s="404"/>
      <c r="C810" s="404"/>
      <c r="D810" s="404"/>
      <c r="G810" s="227"/>
      <c r="H810" s="231"/>
      <c r="I810" s="232"/>
      <c r="J810" s="227"/>
      <c r="K810" s="227"/>
      <c r="L810" s="227"/>
      <c r="M810" s="227"/>
      <c r="N810" s="227"/>
      <c r="O810" s="230"/>
      <c r="P810" s="227"/>
      <c r="Q810" s="227"/>
      <c r="R810" s="227"/>
      <c r="S810" s="227"/>
    </row>
    <row r="811" spans="1:19" x14ac:dyDescent="0.2">
      <c r="A811" s="406"/>
      <c r="B811" s="404"/>
      <c r="C811" s="404"/>
      <c r="D811" s="404"/>
      <c r="G811" s="227"/>
      <c r="H811" s="231"/>
      <c r="I811" s="232"/>
      <c r="J811" s="227"/>
      <c r="K811" s="227"/>
      <c r="L811" s="227"/>
      <c r="M811" s="227"/>
      <c r="N811" s="227"/>
      <c r="O811" s="230"/>
      <c r="P811" s="227"/>
      <c r="Q811" s="227"/>
      <c r="R811" s="227"/>
      <c r="S811" s="227"/>
    </row>
    <row r="812" spans="1:19" x14ac:dyDescent="0.2">
      <c r="A812" s="406"/>
      <c r="B812" s="404"/>
      <c r="C812" s="404"/>
      <c r="D812" s="404"/>
      <c r="G812" s="227"/>
      <c r="H812" s="231"/>
      <c r="I812" s="232"/>
      <c r="J812" s="227"/>
      <c r="K812" s="227"/>
      <c r="L812" s="227"/>
      <c r="M812" s="227"/>
      <c r="N812" s="227"/>
      <c r="O812" s="230"/>
      <c r="P812" s="227"/>
      <c r="Q812" s="227"/>
      <c r="R812" s="227"/>
      <c r="S812" s="227"/>
    </row>
    <row r="813" spans="1:19" x14ac:dyDescent="0.2">
      <c r="A813" s="406"/>
      <c r="B813" s="404"/>
      <c r="C813" s="404"/>
      <c r="D813" s="404"/>
      <c r="G813" s="227"/>
      <c r="H813" s="231"/>
      <c r="I813" s="232"/>
      <c r="J813" s="227"/>
      <c r="K813" s="227"/>
      <c r="L813" s="227"/>
      <c r="M813" s="227"/>
      <c r="N813" s="227"/>
      <c r="O813" s="230"/>
      <c r="P813" s="227"/>
      <c r="Q813" s="227"/>
      <c r="R813" s="227"/>
      <c r="S813" s="227"/>
    </row>
    <row r="814" spans="1:19" x14ac:dyDescent="0.2">
      <c r="A814" s="406"/>
      <c r="B814" s="404"/>
      <c r="C814" s="404"/>
      <c r="D814" s="404"/>
      <c r="G814" s="227"/>
      <c r="H814" s="231"/>
      <c r="I814" s="232"/>
      <c r="J814" s="227"/>
      <c r="K814" s="227"/>
      <c r="L814" s="227"/>
      <c r="M814" s="227"/>
      <c r="N814" s="227"/>
      <c r="O814" s="230"/>
      <c r="P814" s="227"/>
      <c r="Q814" s="227"/>
      <c r="R814" s="227"/>
      <c r="S814" s="227"/>
    </row>
    <row r="815" spans="1:19" x14ac:dyDescent="0.2">
      <c r="A815" s="406"/>
      <c r="B815" s="404"/>
      <c r="C815" s="404"/>
      <c r="D815" s="404"/>
      <c r="G815" s="227"/>
      <c r="H815" s="231"/>
      <c r="I815" s="232"/>
      <c r="J815" s="227"/>
      <c r="K815" s="227"/>
      <c r="L815" s="227"/>
      <c r="M815" s="227"/>
      <c r="N815" s="227"/>
      <c r="O815" s="230"/>
      <c r="P815" s="227"/>
      <c r="Q815" s="227"/>
      <c r="R815" s="227"/>
      <c r="S815" s="227"/>
    </row>
    <row r="816" spans="1:19" x14ac:dyDescent="0.2">
      <c r="A816" s="406"/>
      <c r="B816" s="404"/>
      <c r="C816" s="404"/>
      <c r="D816" s="404"/>
      <c r="G816" s="227"/>
      <c r="H816" s="231"/>
      <c r="I816" s="232"/>
      <c r="J816" s="227"/>
      <c r="K816" s="227"/>
      <c r="L816" s="227"/>
      <c r="M816" s="227"/>
      <c r="N816" s="227"/>
      <c r="O816" s="230"/>
      <c r="P816" s="227"/>
      <c r="Q816" s="227"/>
      <c r="R816" s="227"/>
      <c r="S816" s="227"/>
    </row>
    <row r="817" spans="1:19" x14ac:dyDescent="0.2">
      <c r="A817" s="406"/>
      <c r="B817" s="404"/>
      <c r="C817" s="404"/>
      <c r="D817" s="404"/>
      <c r="G817" s="227"/>
      <c r="H817" s="231"/>
      <c r="I817" s="232"/>
      <c r="J817" s="227"/>
      <c r="K817" s="227"/>
      <c r="L817" s="227"/>
      <c r="M817" s="227"/>
      <c r="N817" s="227"/>
      <c r="O817" s="230"/>
      <c r="P817" s="227"/>
      <c r="Q817" s="227"/>
      <c r="R817" s="227"/>
      <c r="S817" s="227"/>
    </row>
    <row r="818" spans="1:19" x14ac:dyDescent="0.2">
      <c r="A818" s="404"/>
      <c r="B818" s="404"/>
      <c r="C818" s="404"/>
      <c r="D818" s="404"/>
      <c r="G818" s="227"/>
      <c r="H818" s="231"/>
      <c r="I818" s="232"/>
      <c r="J818" s="227"/>
      <c r="K818" s="227"/>
      <c r="L818" s="227"/>
      <c r="M818" s="227"/>
      <c r="N818" s="227"/>
      <c r="O818" s="230"/>
      <c r="P818" s="227"/>
      <c r="Q818" s="227"/>
      <c r="R818" s="227"/>
      <c r="S818" s="227"/>
    </row>
    <row r="819" spans="1:19" x14ac:dyDescent="0.2">
      <c r="A819" s="404"/>
      <c r="B819" s="404"/>
      <c r="C819" s="404"/>
      <c r="D819" s="404"/>
      <c r="G819" s="227"/>
      <c r="H819" s="231"/>
      <c r="I819" s="232"/>
      <c r="J819" s="227"/>
      <c r="K819" s="227"/>
      <c r="L819" s="227"/>
      <c r="M819" s="227"/>
      <c r="N819" s="227"/>
      <c r="O819" s="230"/>
      <c r="P819" s="227"/>
      <c r="Q819" s="227"/>
      <c r="R819" s="227"/>
      <c r="S819" s="227"/>
    </row>
    <row r="820" spans="1:19" x14ac:dyDescent="0.2">
      <c r="A820" s="404"/>
      <c r="B820" s="404"/>
      <c r="C820" s="404"/>
      <c r="D820" s="404"/>
      <c r="G820" s="227"/>
      <c r="H820" s="231"/>
      <c r="I820" s="232"/>
      <c r="J820" s="227"/>
      <c r="K820" s="227"/>
      <c r="L820" s="227"/>
      <c r="M820" s="227"/>
      <c r="N820" s="227"/>
      <c r="O820" s="230"/>
      <c r="P820" s="227"/>
      <c r="Q820" s="227"/>
      <c r="R820" s="227"/>
      <c r="S820" s="227"/>
    </row>
    <row r="821" spans="1:19" x14ac:dyDescent="0.2">
      <c r="A821" s="404"/>
      <c r="B821" s="404"/>
      <c r="C821" s="404"/>
      <c r="D821" s="404"/>
      <c r="G821" s="227"/>
      <c r="H821" s="231"/>
      <c r="I821" s="232"/>
      <c r="J821" s="227"/>
      <c r="K821" s="227"/>
      <c r="L821" s="227"/>
      <c r="M821" s="227"/>
      <c r="N821" s="227"/>
      <c r="O821" s="230"/>
      <c r="P821" s="227"/>
      <c r="Q821" s="227"/>
      <c r="R821" s="227"/>
      <c r="S821" s="227"/>
    </row>
    <row r="822" spans="1:19" x14ac:dyDescent="0.2">
      <c r="A822" s="404"/>
      <c r="B822" s="404"/>
      <c r="C822" s="404"/>
      <c r="D822" s="404"/>
      <c r="G822" s="227"/>
      <c r="H822" s="231"/>
      <c r="I822" s="232"/>
      <c r="J822" s="227"/>
      <c r="K822" s="227"/>
      <c r="L822" s="227"/>
      <c r="M822" s="227"/>
      <c r="N822" s="227"/>
      <c r="O822" s="230"/>
      <c r="P822" s="227"/>
      <c r="Q822" s="227"/>
      <c r="R822" s="227"/>
      <c r="S822" s="227"/>
    </row>
    <row r="823" spans="1:19" x14ac:dyDescent="0.2">
      <c r="A823" s="404"/>
      <c r="B823" s="404"/>
      <c r="C823" s="404"/>
      <c r="D823" s="404"/>
      <c r="G823" s="227"/>
      <c r="H823" s="231"/>
      <c r="I823" s="232"/>
      <c r="J823" s="227"/>
      <c r="K823" s="227"/>
      <c r="L823" s="227"/>
      <c r="M823" s="227"/>
      <c r="N823" s="227"/>
      <c r="O823" s="230"/>
      <c r="P823" s="227"/>
      <c r="Q823" s="227"/>
      <c r="R823" s="227"/>
      <c r="S823" s="227"/>
    </row>
    <row r="824" spans="1:19" x14ac:dyDescent="0.2">
      <c r="A824" s="404"/>
      <c r="B824" s="404"/>
      <c r="C824" s="404"/>
      <c r="D824" s="404"/>
      <c r="G824" s="227"/>
      <c r="H824" s="231"/>
      <c r="I824" s="232"/>
      <c r="J824" s="227"/>
      <c r="K824" s="227"/>
      <c r="L824" s="227"/>
      <c r="M824" s="227"/>
      <c r="N824" s="227"/>
      <c r="O824" s="230"/>
      <c r="P824" s="227"/>
      <c r="Q824" s="227"/>
      <c r="R824" s="227"/>
      <c r="S824" s="227"/>
    </row>
    <row r="825" spans="1:19" x14ac:dyDescent="0.2">
      <c r="A825" s="404"/>
      <c r="B825" s="404"/>
      <c r="C825" s="404"/>
      <c r="D825" s="404"/>
      <c r="G825" s="227"/>
      <c r="H825" s="231"/>
      <c r="I825" s="232"/>
      <c r="J825" s="227"/>
      <c r="K825" s="227"/>
      <c r="L825" s="227"/>
      <c r="M825" s="227"/>
      <c r="N825" s="227"/>
      <c r="O825" s="230"/>
      <c r="P825" s="227"/>
      <c r="Q825" s="227"/>
      <c r="R825" s="227"/>
      <c r="S825" s="227"/>
    </row>
    <row r="826" spans="1:19" x14ac:dyDescent="0.2">
      <c r="A826" s="404"/>
      <c r="B826" s="404"/>
      <c r="C826" s="404"/>
      <c r="D826" s="404"/>
      <c r="G826" s="227"/>
      <c r="H826" s="231"/>
      <c r="I826" s="232"/>
      <c r="J826" s="227"/>
      <c r="K826" s="227"/>
      <c r="L826" s="227"/>
      <c r="M826" s="227"/>
      <c r="N826" s="227"/>
      <c r="O826" s="230"/>
      <c r="P826" s="227"/>
      <c r="Q826" s="227"/>
      <c r="R826" s="227"/>
      <c r="S826" s="227"/>
    </row>
    <row r="827" spans="1:19" x14ac:dyDescent="0.2">
      <c r="A827" s="404"/>
      <c r="B827" s="404"/>
      <c r="C827" s="404"/>
      <c r="D827" s="404"/>
    </row>
  </sheetData>
  <mergeCells count="5">
    <mergeCell ref="K32:N32"/>
    <mergeCell ref="K44:N44"/>
    <mergeCell ref="K54:N54"/>
    <mergeCell ref="K62:L62"/>
    <mergeCell ref="K63:L63"/>
  </mergeCells>
  <conditionalFormatting sqref="C14">
    <cfRule type="expression" dxfId="62" priority="73" stopIfTrue="1">
      <formula>#REF!&gt;0</formula>
    </cfRule>
    <cfRule type="expression" dxfId="61" priority="74" stopIfTrue="1">
      <formula>#REF!&gt;0</formula>
    </cfRule>
    <cfRule type="expression" dxfId="60" priority="75" stopIfTrue="1">
      <formula>#REF!&gt;0</formula>
    </cfRule>
  </conditionalFormatting>
  <conditionalFormatting sqref="C21">
    <cfRule type="expression" dxfId="59" priority="70" stopIfTrue="1">
      <formula>#REF!&gt;0</formula>
    </cfRule>
    <cfRule type="expression" dxfId="58" priority="71" stopIfTrue="1">
      <formula>#REF!&gt;0</formula>
    </cfRule>
    <cfRule type="expression" dxfId="57" priority="72" stopIfTrue="1">
      <formula>#REF!&gt;0</formula>
    </cfRule>
  </conditionalFormatting>
  <conditionalFormatting sqref="C96">
    <cfRule type="expression" dxfId="56" priority="64" stopIfTrue="1">
      <formula>#REF!&gt;0</formula>
    </cfRule>
    <cfRule type="expression" dxfId="55" priority="65" stopIfTrue="1">
      <formula>#REF!&gt;0</formula>
    </cfRule>
    <cfRule type="expression" dxfId="54" priority="66" stopIfTrue="1">
      <formula>#REF!&gt;0</formula>
    </cfRule>
  </conditionalFormatting>
  <conditionalFormatting sqref="C104">
    <cfRule type="expression" dxfId="53" priority="61" stopIfTrue="1">
      <formula>#REF!&gt;0</formula>
    </cfRule>
    <cfRule type="expression" dxfId="52" priority="62" stopIfTrue="1">
      <formula>#REF!&gt;0</formula>
    </cfRule>
    <cfRule type="expression" dxfId="51" priority="63" stopIfTrue="1">
      <formula>#REF!&gt;0</formula>
    </cfRule>
  </conditionalFormatting>
  <conditionalFormatting sqref="C113">
    <cfRule type="expression" dxfId="50" priority="58" stopIfTrue="1">
      <formula>#REF!&gt;0</formula>
    </cfRule>
    <cfRule type="expression" dxfId="49" priority="59" stopIfTrue="1">
      <formula>#REF!&gt;0</formula>
    </cfRule>
    <cfRule type="expression" dxfId="48" priority="60" stopIfTrue="1">
      <formula>#REF!&gt;0</formula>
    </cfRule>
  </conditionalFormatting>
  <conditionalFormatting sqref="C129">
    <cfRule type="expression" dxfId="47" priority="55" stopIfTrue="1">
      <formula>#REF!&gt;0</formula>
    </cfRule>
    <cfRule type="expression" dxfId="46" priority="56" stopIfTrue="1">
      <formula>#REF!&gt;0</formula>
    </cfRule>
    <cfRule type="expression" dxfId="45" priority="57" stopIfTrue="1">
      <formula>#REF!&gt;0</formula>
    </cfRule>
  </conditionalFormatting>
  <conditionalFormatting sqref="C149">
    <cfRule type="expression" dxfId="44" priority="49" stopIfTrue="1">
      <formula>#REF!&gt;0</formula>
    </cfRule>
    <cfRule type="expression" dxfId="43" priority="50" stopIfTrue="1">
      <formula>#REF!&gt;0</formula>
    </cfRule>
    <cfRule type="expression" dxfId="42" priority="51" stopIfTrue="1">
      <formula>#REF!&gt;0</formula>
    </cfRule>
  </conditionalFormatting>
  <conditionalFormatting sqref="C217">
    <cfRule type="expression" dxfId="41" priority="43" stopIfTrue="1">
      <formula>#REF!&gt;0</formula>
    </cfRule>
    <cfRule type="expression" dxfId="40" priority="44" stopIfTrue="1">
      <formula>#REF!&gt;0</formula>
    </cfRule>
    <cfRule type="expression" dxfId="39" priority="45" stopIfTrue="1">
      <formula>#REF!&gt;0</formula>
    </cfRule>
  </conditionalFormatting>
  <conditionalFormatting sqref="C181">
    <cfRule type="expression" dxfId="38" priority="40" stopIfTrue="1">
      <formula>#REF!&gt;0</formula>
    </cfRule>
    <cfRule type="expression" dxfId="37" priority="41" stopIfTrue="1">
      <formula>#REF!&gt;0</formula>
    </cfRule>
    <cfRule type="expression" dxfId="36" priority="42" stopIfTrue="1">
      <formula>#REF!&gt;0</formula>
    </cfRule>
  </conditionalFormatting>
  <conditionalFormatting sqref="C210">
    <cfRule type="expression" dxfId="35" priority="37" stopIfTrue="1">
      <formula>#REF!&gt;0</formula>
    </cfRule>
    <cfRule type="expression" dxfId="34" priority="38" stopIfTrue="1">
      <formula>#REF!&gt;0</formula>
    </cfRule>
    <cfRule type="expression" dxfId="33" priority="39" stopIfTrue="1">
      <formula>#REF!&gt;0</formula>
    </cfRule>
  </conditionalFormatting>
  <conditionalFormatting sqref="C223">
    <cfRule type="expression" dxfId="32" priority="34" stopIfTrue="1">
      <formula>#REF!&gt;0</formula>
    </cfRule>
    <cfRule type="expression" dxfId="31" priority="35" stopIfTrue="1">
      <formula>#REF!&gt;0</formula>
    </cfRule>
    <cfRule type="expression" dxfId="30" priority="36" stopIfTrue="1">
      <formula>#REF!&gt;0</formula>
    </cfRule>
  </conditionalFormatting>
  <conditionalFormatting sqref="C8">
    <cfRule type="expression" dxfId="29" priority="31" stopIfTrue="1">
      <formula>#REF!&gt;0</formula>
    </cfRule>
    <cfRule type="expression" dxfId="28" priority="32" stopIfTrue="1">
      <formula>#REF!&gt;0</formula>
    </cfRule>
    <cfRule type="expression" dxfId="27" priority="33" stopIfTrue="1">
      <formula>#REF!&gt;0</formula>
    </cfRule>
  </conditionalFormatting>
  <conditionalFormatting sqref="C36">
    <cfRule type="expression" dxfId="26" priority="28" stopIfTrue="1">
      <formula>#REF!&gt;0</formula>
    </cfRule>
    <cfRule type="expression" dxfId="25" priority="29" stopIfTrue="1">
      <formula>#REF!&gt;0</formula>
    </cfRule>
    <cfRule type="expression" dxfId="24" priority="30" stopIfTrue="1">
      <formula>#REF!&gt;0</formula>
    </cfRule>
  </conditionalFormatting>
  <conditionalFormatting sqref="C49">
    <cfRule type="expression" dxfId="23" priority="25" stopIfTrue="1">
      <formula>#REF!&gt;0</formula>
    </cfRule>
    <cfRule type="expression" dxfId="22" priority="26" stopIfTrue="1">
      <formula>#REF!&gt;0</formula>
    </cfRule>
    <cfRule type="expression" dxfId="21" priority="27" stopIfTrue="1">
      <formula>#REF!&gt;0</formula>
    </cfRule>
  </conditionalFormatting>
  <conditionalFormatting sqref="C74">
    <cfRule type="expression" dxfId="20" priority="22" stopIfTrue="1">
      <formula>#REF!&gt;0</formula>
    </cfRule>
    <cfRule type="expression" dxfId="19" priority="23" stopIfTrue="1">
      <formula>#REF!&gt;0</formula>
    </cfRule>
    <cfRule type="expression" dxfId="18" priority="24" stopIfTrue="1">
      <formula>#REF!&gt;0</formula>
    </cfRule>
  </conditionalFormatting>
  <conditionalFormatting sqref="C67">
    <cfRule type="expression" dxfId="17" priority="19" stopIfTrue="1">
      <formula>#REF!&gt;0</formula>
    </cfRule>
    <cfRule type="expression" dxfId="16" priority="20" stopIfTrue="1">
      <formula>#REF!&gt;0</formula>
    </cfRule>
    <cfRule type="expression" dxfId="15" priority="21" stopIfTrue="1">
      <formula>#REF!&gt;0</formula>
    </cfRule>
  </conditionalFormatting>
  <conditionalFormatting sqref="C81">
    <cfRule type="expression" dxfId="14" priority="16" stopIfTrue="1">
      <formula>#REF!&gt;0</formula>
    </cfRule>
    <cfRule type="expression" dxfId="13" priority="17" stopIfTrue="1">
      <formula>#REF!&gt;0</formula>
    </cfRule>
    <cfRule type="expression" dxfId="12" priority="18" stopIfTrue="1">
      <formula>#REF!&gt;0</formula>
    </cfRule>
  </conditionalFormatting>
  <conditionalFormatting sqref="C86">
    <cfRule type="expression" dxfId="11" priority="13" stopIfTrue="1">
      <formula>#REF!&gt;0</formula>
    </cfRule>
    <cfRule type="expression" dxfId="10" priority="14" stopIfTrue="1">
      <formula>#REF!&gt;0</formula>
    </cfRule>
    <cfRule type="expression" dxfId="9" priority="15" stopIfTrue="1">
      <formula>#REF!&gt;0</formula>
    </cfRule>
  </conditionalFormatting>
  <conditionalFormatting sqref="C240">
    <cfRule type="expression" dxfId="8" priority="7" stopIfTrue="1">
      <formula>#REF!&gt;0</formula>
    </cfRule>
    <cfRule type="expression" dxfId="7" priority="8" stopIfTrue="1">
      <formula>#REF!&gt;0</formula>
    </cfRule>
    <cfRule type="expression" dxfId="6" priority="9" stopIfTrue="1">
      <formula>#REF!&gt;0</formula>
    </cfRule>
  </conditionalFormatting>
  <conditionalFormatting sqref="C247">
    <cfRule type="expression" dxfId="5" priority="4" stopIfTrue="1">
      <formula>#REF!&gt;0</formula>
    </cfRule>
    <cfRule type="expression" dxfId="4" priority="5" stopIfTrue="1">
      <formula>#REF!&gt;0</formula>
    </cfRule>
    <cfRule type="expression" dxfId="3" priority="6" stopIfTrue="1">
      <formula>#REF!&gt;0</formula>
    </cfRule>
  </conditionalFormatting>
  <conditionalFormatting sqref="C234">
    <cfRule type="expression" dxfId="2" priority="1" stopIfTrue="1">
      <formula>#REF!&gt;0</formula>
    </cfRule>
    <cfRule type="expression" dxfId="1" priority="2" stopIfTrue="1">
      <formula>#REF!&gt;0</formula>
    </cfRule>
    <cfRule type="expression" dxfId="0" priority="3"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90" workbookViewId="0">
      <selection activeCell="R685" sqref="R685"/>
    </sheetView>
  </sheetViews>
  <sheetFormatPr baseColWidth="10" defaultColWidth="2.42578125" defaultRowHeight="12.75" x14ac:dyDescent="0.2"/>
  <cols>
    <col min="1" max="1" width="19.85546875" style="2" customWidth="1"/>
    <col min="2" max="2" width="17.85546875" style="2" customWidth="1"/>
    <col min="3" max="3" width="9.7109375" style="2" customWidth="1"/>
    <col min="4" max="106" width="5.7109375" style="5" customWidth="1"/>
    <col min="107" max="236" width="2.42578125" style="5"/>
    <col min="237" max="244" width="2.42578125" style="5" customWidth="1"/>
    <col min="245" max="245" width="105.28515625" style="5" customWidth="1"/>
    <col min="246" max="246" width="15.28515625" style="5" customWidth="1"/>
    <col min="247" max="247" width="5.28515625" style="5" customWidth="1"/>
    <col min="248" max="256" width="2.42578125" style="5" customWidth="1"/>
    <col min="257" max="257" width="73.42578125" style="5" customWidth="1"/>
    <col min="258" max="258" width="17.85546875" style="5" customWidth="1"/>
    <col min="259" max="259" width="9.7109375" style="5" customWidth="1"/>
    <col min="260" max="260" width="12.28515625" style="5" customWidth="1"/>
    <col min="261" max="261" width="11.28515625" style="5" customWidth="1"/>
    <col min="262" max="262" width="10.7109375" style="5" customWidth="1"/>
    <col min="263" max="263" width="12.28515625" style="5" customWidth="1"/>
    <col min="264" max="264" width="11.28515625" style="5" customWidth="1"/>
    <col min="265" max="265" width="6.85546875" style="5" customWidth="1"/>
    <col min="266" max="492" width="2.42578125" style="5"/>
    <col min="493" max="500" width="2.42578125" style="5" customWidth="1"/>
    <col min="501" max="501" width="105.28515625" style="5" customWidth="1"/>
    <col min="502" max="502" width="15.28515625" style="5" customWidth="1"/>
    <col min="503" max="503" width="5.28515625" style="5" customWidth="1"/>
    <col min="504" max="512" width="2.42578125" style="5" customWidth="1"/>
    <col min="513" max="513" width="73.42578125" style="5" customWidth="1"/>
    <col min="514" max="514" width="17.85546875" style="5" customWidth="1"/>
    <col min="515" max="515" width="9.7109375" style="5" customWidth="1"/>
    <col min="516" max="516" width="12.28515625" style="5" customWidth="1"/>
    <col min="517" max="517" width="11.28515625" style="5" customWidth="1"/>
    <col min="518" max="518" width="10.7109375" style="5" customWidth="1"/>
    <col min="519" max="519" width="12.28515625" style="5" customWidth="1"/>
    <col min="520" max="520" width="11.28515625" style="5" customWidth="1"/>
    <col min="521" max="521" width="6.85546875" style="5" customWidth="1"/>
    <col min="522" max="748" width="2.42578125" style="5"/>
    <col min="749" max="756" width="2.42578125" style="5" customWidth="1"/>
    <col min="757" max="757" width="105.28515625" style="5" customWidth="1"/>
    <col min="758" max="758" width="15.28515625" style="5" customWidth="1"/>
    <col min="759" max="759" width="5.28515625" style="5" customWidth="1"/>
    <col min="760" max="768" width="2.42578125" style="5" customWidth="1"/>
    <col min="769" max="769" width="73.42578125" style="5" customWidth="1"/>
    <col min="770" max="770" width="17.85546875" style="5" customWidth="1"/>
    <col min="771" max="771" width="9.7109375" style="5" customWidth="1"/>
    <col min="772" max="772" width="12.28515625" style="5" customWidth="1"/>
    <col min="773" max="773" width="11.28515625" style="5" customWidth="1"/>
    <col min="774" max="774" width="10.7109375" style="5" customWidth="1"/>
    <col min="775" max="775" width="12.28515625" style="5" customWidth="1"/>
    <col min="776" max="776" width="11.28515625" style="5" customWidth="1"/>
    <col min="777" max="777" width="6.85546875" style="5" customWidth="1"/>
    <col min="778" max="1004" width="2.42578125" style="5"/>
    <col min="1005" max="1012" width="2.42578125" style="5" customWidth="1"/>
    <col min="1013" max="1013" width="105.28515625" style="5" customWidth="1"/>
    <col min="1014" max="1014" width="15.28515625" style="5" customWidth="1"/>
    <col min="1015" max="1015" width="5.28515625" style="5" customWidth="1"/>
    <col min="1016" max="1024" width="2.42578125" style="5" customWidth="1"/>
    <col min="1025" max="1025" width="73.42578125" style="5" customWidth="1"/>
    <col min="1026" max="1026" width="17.85546875" style="5" customWidth="1"/>
    <col min="1027" max="1027" width="9.7109375" style="5" customWidth="1"/>
    <col min="1028" max="1028" width="12.28515625" style="5" customWidth="1"/>
    <col min="1029" max="1029" width="11.28515625" style="5" customWidth="1"/>
    <col min="1030" max="1030" width="10.7109375" style="5" customWidth="1"/>
    <col min="1031" max="1031" width="12.28515625" style="5" customWidth="1"/>
    <col min="1032" max="1032" width="11.28515625" style="5" customWidth="1"/>
    <col min="1033" max="1033" width="6.85546875" style="5" customWidth="1"/>
    <col min="1034" max="1260" width="2.42578125" style="5"/>
    <col min="1261" max="1268" width="2.42578125" style="5" customWidth="1"/>
    <col min="1269" max="1269" width="105.28515625" style="5" customWidth="1"/>
    <col min="1270" max="1270" width="15.28515625" style="5" customWidth="1"/>
    <col min="1271" max="1271" width="5.28515625" style="5" customWidth="1"/>
    <col min="1272" max="1280" width="2.42578125" style="5" customWidth="1"/>
    <col min="1281" max="1281" width="73.42578125" style="5" customWidth="1"/>
    <col min="1282" max="1282" width="17.85546875" style="5" customWidth="1"/>
    <col min="1283" max="1283" width="9.7109375" style="5" customWidth="1"/>
    <col min="1284" max="1284" width="12.28515625" style="5" customWidth="1"/>
    <col min="1285" max="1285" width="11.28515625" style="5" customWidth="1"/>
    <col min="1286" max="1286" width="10.7109375" style="5" customWidth="1"/>
    <col min="1287" max="1287" width="12.28515625" style="5" customWidth="1"/>
    <col min="1288" max="1288" width="11.28515625" style="5" customWidth="1"/>
    <col min="1289" max="1289" width="6.85546875" style="5" customWidth="1"/>
    <col min="1290" max="1516" width="2.42578125" style="5"/>
    <col min="1517" max="1524" width="2.42578125" style="5" customWidth="1"/>
    <col min="1525" max="1525" width="105.28515625" style="5" customWidth="1"/>
    <col min="1526" max="1526" width="15.28515625" style="5" customWidth="1"/>
    <col min="1527" max="1527" width="5.28515625" style="5" customWidth="1"/>
    <col min="1528" max="1536" width="2.42578125" style="5" customWidth="1"/>
    <col min="1537" max="1537" width="73.42578125" style="5" customWidth="1"/>
    <col min="1538" max="1538" width="17.85546875" style="5" customWidth="1"/>
    <col min="1539" max="1539" width="9.7109375" style="5" customWidth="1"/>
    <col min="1540" max="1540" width="12.28515625" style="5" customWidth="1"/>
    <col min="1541" max="1541" width="11.28515625" style="5" customWidth="1"/>
    <col min="1542" max="1542" width="10.7109375" style="5" customWidth="1"/>
    <col min="1543" max="1543" width="12.28515625" style="5" customWidth="1"/>
    <col min="1544" max="1544" width="11.28515625" style="5" customWidth="1"/>
    <col min="1545" max="1545" width="6.85546875" style="5" customWidth="1"/>
    <col min="1546" max="1772" width="2.42578125" style="5"/>
    <col min="1773" max="1780" width="2.42578125" style="5" customWidth="1"/>
    <col min="1781" max="1781" width="105.28515625" style="5" customWidth="1"/>
    <col min="1782" max="1782" width="15.28515625" style="5" customWidth="1"/>
    <col min="1783" max="1783" width="5.28515625" style="5" customWidth="1"/>
    <col min="1784" max="1792" width="2.42578125" style="5" customWidth="1"/>
    <col min="1793" max="1793" width="73.42578125" style="5" customWidth="1"/>
    <col min="1794" max="1794" width="17.85546875" style="5" customWidth="1"/>
    <col min="1795" max="1795" width="9.7109375" style="5" customWidth="1"/>
    <col min="1796" max="1796" width="12.28515625" style="5" customWidth="1"/>
    <col min="1797" max="1797" width="11.28515625" style="5" customWidth="1"/>
    <col min="1798" max="1798" width="10.7109375" style="5" customWidth="1"/>
    <col min="1799" max="1799" width="12.28515625" style="5" customWidth="1"/>
    <col min="1800" max="1800" width="11.28515625" style="5" customWidth="1"/>
    <col min="1801" max="1801" width="6.85546875" style="5" customWidth="1"/>
    <col min="1802" max="2028" width="2.42578125" style="5"/>
    <col min="2029" max="2036" width="2.42578125" style="5" customWidth="1"/>
    <col min="2037" max="2037" width="105.28515625" style="5" customWidth="1"/>
    <col min="2038" max="2038" width="15.28515625" style="5" customWidth="1"/>
    <col min="2039" max="2039" width="5.28515625" style="5" customWidth="1"/>
    <col min="2040" max="2048" width="2.42578125" style="5" customWidth="1"/>
    <col min="2049" max="2049" width="73.42578125" style="5" customWidth="1"/>
    <col min="2050" max="2050" width="17.85546875" style="5" customWidth="1"/>
    <col min="2051" max="2051" width="9.7109375" style="5" customWidth="1"/>
    <col min="2052" max="2052" width="12.28515625" style="5" customWidth="1"/>
    <col min="2053" max="2053" width="11.28515625" style="5" customWidth="1"/>
    <col min="2054" max="2054" width="10.7109375" style="5" customWidth="1"/>
    <col min="2055" max="2055" width="12.28515625" style="5" customWidth="1"/>
    <col min="2056" max="2056" width="11.28515625" style="5" customWidth="1"/>
    <col min="2057" max="2057" width="6.85546875" style="5" customWidth="1"/>
    <col min="2058" max="2284" width="2.42578125" style="5"/>
    <col min="2285" max="2292" width="2.42578125" style="5" customWidth="1"/>
    <col min="2293" max="2293" width="105.28515625" style="5" customWidth="1"/>
    <col min="2294" max="2294" width="15.28515625" style="5" customWidth="1"/>
    <col min="2295" max="2295" width="5.28515625" style="5" customWidth="1"/>
    <col min="2296" max="2304" width="2.42578125" style="5" customWidth="1"/>
    <col min="2305" max="2305" width="73.42578125" style="5" customWidth="1"/>
    <col min="2306" max="2306" width="17.85546875" style="5" customWidth="1"/>
    <col min="2307" max="2307" width="9.7109375" style="5" customWidth="1"/>
    <col min="2308" max="2308" width="12.28515625" style="5" customWidth="1"/>
    <col min="2309" max="2309" width="11.28515625" style="5" customWidth="1"/>
    <col min="2310" max="2310" width="10.7109375" style="5" customWidth="1"/>
    <col min="2311" max="2311" width="12.28515625" style="5" customWidth="1"/>
    <col min="2312" max="2312" width="11.28515625" style="5" customWidth="1"/>
    <col min="2313" max="2313" width="6.85546875" style="5" customWidth="1"/>
    <col min="2314" max="2540" width="2.42578125" style="5"/>
    <col min="2541" max="2548" width="2.42578125" style="5" customWidth="1"/>
    <col min="2549" max="2549" width="105.28515625" style="5" customWidth="1"/>
    <col min="2550" max="2550" width="15.28515625" style="5" customWidth="1"/>
    <col min="2551" max="2551" width="5.28515625" style="5" customWidth="1"/>
    <col min="2552" max="2560" width="2.42578125" style="5" customWidth="1"/>
    <col min="2561" max="2561" width="73.42578125" style="5" customWidth="1"/>
    <col min="2562" max="2562" width="17.85546875" style="5" customWidth="1"/>
    <col min="2563" max="2563" width="9.7109375" style="5" customWidth="1"/>
    <col min="2564" max="2564" width="12.28515625" style="5" customWidth="1"/>
    <col min="2565" max="2565" width="11.28515625" style="5" customWidth="1"/>
    <col min="2566" max="2566" width="10.7109375" style="5" customWidth="1"/>
    <col min="2567" max="2567" width="12.28515625" style="5" customWidth="1"/>
    <col min="2568" max="2568" width="11.28515625" style="5" customWidth="1"/>
    <col min="2569" max="2569" width="6.85546875" style="5" customWidth="1"/>
    <col min="2570" max="2796" width="2.42578125" style="5"/>
    <col min="2797" max="2804" width="2.42578125" style="5" customWidth="1"/>
    <col min="2805" max="2805" width="105.28515625" style="5" customWidth="1"/>
    <col min="2806" max="2806" width="15.28515625" style="5" customWidth="1"/>
    <col min="2807" max="2807" width="5.28515625" style="5" customWidth="1"/>
    <col min="2808" max="2816" width="2.42578125" style="5" customWidth="1"/>
    <col min="2817" max="2817" width="73.42578125" style="5" customWidth="1"/>
    <col min="2818" max="2818" width="17.85546875" style="5" customWidth="1"/>
    <col min="2819" max="2819" width="9.7109375" style="5" customWidth="1"/>
    <col min="2820" max="2820" width="12.28515625" style="5" customWidth="1"/>
    <col min="2821" max="2821" width="11.28515625" style="5" customWidth="1"/>
    <col min="2822" max="2822" width="10.7109375" style="5" customWidth="1"/>
    <col min="2823" max="2823" width="12.28515625" style="5" customWidth="1"/>
    <col min="2824" max="2824" width="11.28515625" style="5" customWidth="1"/>
    <col min="2825" max="2825" width="6.85546875" style="5" customWidth="1"/>
    <col min="2826" max="3052" width="2.42578125" style="5"/>
    <col min="3053" max="3060" width="2.42578125" style="5" customWidth="1"/>
    <col min="3061" max="3061" width="105.28515625" style="5" customWidth="1"/>
    <col min="3062" max="3062" width="15.28515625" style="5" customWidth="1"/>
    <col min="3063" max="3063" width="5.28515625" style="5" customWidth="1"/>
    <col min="3064" max="3072" width="2.42578125" style="5" customWidth="1"/>
    <col min="3073" max="3073" width="73.42578125" style="5" customWidth="1"/>
    <col min="3074" max="3074" width="17.85546875" style="5" customWidth="1"/>
    <col min="3075" max="3075" width="9.7109375" style="5" customWidth="1"/>
    <col min="3076" max="3076" width="12.28515625" style="5" customWidth="1"/>
    <col min="3077" max="3077" width="11.28515625" style="5" customWidth="1"/>
    <col min="3078" max="3078" width="10.7109375" style="5" customWidth="1"/>
    <col min="3079" max="3079" width="12.28515625" style="5" customWidth="1"/>
    <col min="3080" max="3080" width="11.28515625" style="5" customWidth="1"/>
    <col min="3081" max="3081" width="6.85546875" style="5" customWidth="1"/>
    <col min="3082" max="3308" width="2.42578125" style="5"/>
    <col min="3309" max="3316" width="2.42578125" style="5" customWidth="1"/>
    <col min="3317" max="3317" width="105.28515625" style="5" customWidth="1"/>
    <col min="3318" max="3318" width="15.28515625" style="5" customWidth="1"/>
    <col min="3319" max="3319" width="5.28515625" style="5" customWidth="1"/>
    <col min="3320" max="3328" width="2.42578125" style="5" customWidth="1"/>
    <col min="3329" max="3329" width="73.42578125" style="5" customWidth="1"/>
    <col min="3330" max="3330" width="17.85546875" style="5" customWidth="1"/>
    <col min="3331" max="3331" width="9.7109375" style="5" customWidth="1"/>
    <col min="3332" max="3332" width="12.28515625" style="5" customWidth="1"/>
    <col min="3333" max="3333" width="11.28515625" style="5" customWidth="1"/>
    <col min="3334" max="3334" width="10.7109375" style="5" customWidth="1"/>
    <col min="3335" max="3335" width="12.28515625" style="5" customWidth="1"/>
    <col min="3336" max="3336" width="11.28515625" style="5" customWidth="1"/>
    <col min="3337" max="3337" width="6.85546875" style="5" customWidth="1"/>
    <col min="3338" max="3564" width="2.42578125" style="5"/>
    <col min="3565" max="3572" width="2.42578125" style="5" customWidth="1"/>
    <col min="3573" max="3573" width="105.28515625" style="5" customWidth="1"/>
    <col min="3574" max="3574" width="15.28515625" style="5" customWidth="1"/>
    <col min="3575" max="3575" width="5.28515625" style="5" customWidth="1"/>
    <col min="3576" max="3584" width="2.42578125" style="5" customWidth="1"/>
    <col min="3585" max="3585" width="73.42578125" style="5" customWidth="1"/>
    <col min="3586" max="3586" width="17.85546875" style="5" customWidth="1"/>
    <col min="3587" max="3587" width="9.7109375" style="5" customWidth="1"/>
    <col min="3588" max="3588" width="12.28515625" style="5" customWidth="1"/>
    <col min="3589" max="3589" width="11.28515625" style="5" customWidth="1"/>
    <col min="3590" max="3590" width="10.7109375" style="5" customWidth="1"/>
    <col min="3591" max="3591" width="12.28515625" style="5" customWidth="1"/>
    <col min="3592" max="3592" width="11.28515625" style="5" customWidth="1"/>
    <col min="3593" max="3593" width="6.85546875" style="5" customWidth="1"/>
    <col min="3594" max="3820" width="2.42578125" style="5"/>
    <col min="3821" max="3828" width="2.42578125" style="5" customWidth="1"/>
    <col min="3829" max="3829" width="105.28515625" style="5" customWidth="1"/>
    <col min="3830" max="3830" width="15.28515625" style="5" customWidth="1"/>
    <col min="3831" max="3831" width="5.28515625" style="5" customWidth="1"/>
    <col min="3832" max="3840" width="2.42578125" style="5" customWidth="1"/>
    <col min="3841" max="3841" width="73.42578125" style="5" customWidth="1"/>
    <col min="3842" max="3842" width="17.85546875" style="5" customWidth="1"/>
    <col min="3843" max="3843" width="9.7109375" style="5" customWidth="1"/>
    <col min="3844" max="3844" width="12.28515625" style="5" customWidth="1"/>
    <col min="3845" max="3845" width="11.28515625" style="5" customWidth="1"/>
    <col min="3846" max="3846" width="10.7109375" style="5" customWidth="1"/>
    <col min="3847" max="3847" width="12.28515625" style="5" customWidth="1"/>
    <col min="3848" max="3848" width="11.28515625" style="5" customWidth="1"/>
    <col min="3849" max="3849" width="6.85546875" style="5" customWidth="1"/>
    <col min="3850" max="4076" width="2.42578125" style="5"/>
    <col min="4077" max="4084" width="2.42578125" style="5" customWidth="1"/>
    <col min="4085" max="4085" width="105.28515625" style="5" customWidth="1"/>
    <col min="4086" max="4086" width="15.28515625" style="5" customWidth="1"/>
    <col min="4087" max="4087" width="5.28515625" style="5" customWidth="1"/>
    <col min="4088" max="4096" width="2.42578125" style="5" customWidth="1"/>
    <col min="4097" max="4097" width="73.42578125" style="5" customWidth="1"/>
    <col min="4098" max="4098" width="17.85546875" style="5" customWidth="1"/>
    <col min="4099" max="4099" width="9.7109375" style="5" customWidth="1"/>
    <col min="4100" max="4100" width="12.28515625" style="5" customWidth="1"/>
    <col min="4101" max="4101" width="11.28515625" style="5" customWidth="1"/>
    <col min="4102" max="4102" width="10.7109375" style="5" customWidth="1"/>
    <col min="4103" max="4103" width="12.28515625" style="5" customWidth="1"/>
    <col min="4104" max="4104" width="11.28515625" style="5" customWidth="1"/>
    <col min="4105" max="4105" width="6.85546875" style="5" customWidth="1"/>
    <col min="4106" max="4332" width="2.42578125" style="5"/>
    <col min="4333" max="4340" width="2.42578125" style="5" customWidth="1"/>
    <col min="4341" max="4341" width="105.28515625" style="5" customWidth="1"/>
    <col min="4342" max="4342" width="15.28515625" style="5" customWidth="1"/>
    <col min="4343" max="4343" width="5.28515625" style="5" customWidth="1"/>
    <col min="4344" max="4352" width="2.42578125" style="5" customWidth="1"/>
    <col min="4353" max="4353" width="73.42578125" style="5" customWidth="1"/>
    <col min="4354" max="4354" width="17.85546875" style="5" customWidth="1"/>
    <col min="4355" max="4355" width="9.7109375" style="5" customWidth="1"/>
    <col min="4356" max="4356" width="12.28515625" style="5" customWidth="1"/>
    <col min="4357" max="4357" width="11.28515625" style="5" customWidth="1"/>
    <col min="4358" max="4358" width="10.7109375" style="5" customWidth="1"/>
    <col min="4359" max="4359" width="12.28515625" style="5" customWidth="1"/>
    <col min="4360" max="4360" width="11.28515625" style="5" customWidth="1"/>
    <col min="4361" max="4361" width="6.85546875" style="5" customWidth="1"/>
    <col min="4362" max="4588" width="2.42578125" style="5"/>
    <col min="4589" max="4596" width="2.42578125" style="5" customWidth="1"/>
    <col min="4597" max="4597" width="105.28515625" style="5" customWidth="1"/>
    <col min="4598" max="4598" width="15.28515625" style="5" customWidth="1"/>
    <col min="4599" max="4599" width="5.28515625" style="5" customWidth="1"/>
    <col min="4600" max="4608" width="2.42578125" style="5" customWidth="1"/>
    <col min="4609" max="4609" width="73.42578125" style="5" customWidth="1"/>
    <col min="4610" max="4610" width="17.85546875" style="5" customWidth="1"/>
    <col min="4611" max="4611" width="9.7109375" style="5" customWidth="1"/>
    <col min="4612" max="4612" width="12.28515625" style="5" customWidth="1"/>
    <col min="4613" max="4613" width="11.28515625" style="5" customWidth="1"/>
    <col min="4614" max="4614" width="10.7109375" style="5" customWidth="1"/>
    <col min="4615" max="4615" width="12.28515625" style="5" customWidth="1"/>
    <col min="4616" max="4616" width="11.28515625" style="5" customWidth="1"/>
    <col min="4617" max="4617" width="6.85546875" style="5" customWidth="1"/>
    <col min="4618" max="4844" width="2.42578125" style="5"/>
    <col min="4845" max="4852" width="2.42578125" style="5" customWidth="1"/>
    <col min="4853" max="4853" width="105.28515625" style="5" customWidth="1"/>
    <col min="4854" max="4854" width="15.28515625" style="5" customWidth="1"/>
    <col min="4855" max="4855" width="5.28515625" style="5" customWidth="1"/>
    <col min="4856" max="4864" width="2.42578125" style="5" customWidth="1"/>
    <col min="4865" max="4865" width="73.42578125" style="5" customWidth="1"/>
    <col min="4866" max="4866" width="17.85546875" style="5" customWidth="1"/>
    <col min="4867" max="4867" width="9.7109375" style="5" customWidth="1"/>
    <col min="4868" max="4868" width="12.28515625" style="5" customWidth="1"/>
    <col min="4869" max="4869" width="11.28515625" style="5" customWidth="1"/>
    <col min="4870" max="4870" width="10.7109375" style="5" customWidth="1"/>
    <col min="4871" max="4871" width="12.28515625" style="5" customWidth="1"/>
    <col min="4872" max="4872" width="11.28515625" style="5" customWidth="1"/>
    <col min="4873" max="4873" width="6.85546875" style="5" customWidth="1"/>
    <col min="4874" max="5100" width="2.42578125" style="5"/>
    <col min="5101" max="5108" width="2.42578125" style="5" customWidth="1"/>
    <col min="5109" max="5109" width="105.28515625" style="5" customWidth="1"/>
    <col min="5110" max="5110" width="15.28515625" style="5" customWidth="1"/>
    <col min="5111" max="5111" width="5.28515625" style="5" customWidth="1"/>
    <col min="5112" max="5120" width="2.42578125" style="5" customWidth="1"/>
    <col min="5121" max="5121" width="73.42578125" style="5" customWidth="1"/>
    <col min="5122" max="5122" width="17.85546875" style="5" customWidth="1"/>
    <col min="5123" max="5123" width="9.7109375" style="5" customWidth="1"/>
    <col min="5124" max="5124" width="12.28515625" style="5" customWidth="1"/>
    <col min="5125" max="5125" width="11.28515625" style="5" customWidth="1"/>
    <col min="5126" max="5126" width="10.7109375" style="5" customWidth="1"/>
    <col min="5127" max="5127" width="12.28515625" style="5" customWidth="1"/>
    <col min="5128" max="5128" width="11.28515625" style="5" customWidth="1"/>
    <col min="5129" max="5129" width="6.85546875" style="5" customWidth="1"/>
    <col min="5130" max="5356" width="2.42578125" style="5"/>
    <col min="5357" max="5364" width="2.42578125" style="5" customWidth="1"/>
    <col min="5365" max="5365" width="105.28515625" style="5" customWidth="1"/>
    <col min="5366" max="5366" width="15.28515625" style="5" customWidth="1"/>
    <col min="5367" max="5367" width="5.28515625" style="5" customWidth="1"/>
    <col min="5368" max="5376" width="2.42578125" style="5" customWidth="1"/>
    <col min="5377" max="5377" width="73.42578125" style="5" customWidth="1"/>
    <col min="5378" max="5378" width="17.85546875" style="5" customWidth="1"/>
    <col min="5379" max="5379" width="9.7109375" style="5" customWidth="1"/>
    <col min="5380" max="5380" width="12.28515625" style="5" customWidth="1"/>
    <col min="5381" max="5381" width="11.28515625" style="5" customWidth="1"/>
    <col min="5382" max="5382" width="10.7109375" style="5" customWidth="1"/>
    <col min="5383" max="5383" width="12.28515625" style="5" customWidth="1"/>
    <col min="5384" max="5384" width="11.28515625" style="5" customWidth="1"/>
    <col min="5385" max="5385" width="6.85546875" style="5" customWidth="1"/>
    <col min="5386" max="5612" width="2.42578125" style="5"/>
    <col min="5613" max="5620" width="2.42578125" style="5" customWidth="1"/>
    <col min="5621" max="5621" width="105.28515625" style="5" customWidth="1"/>
    <col min="5622" max="5622" width="15.28515625" style="5" customWidth="1"/>
    <col min="5623" max="5623" width="5.28515625" style="5" customWidth="1"/>
    <col min="5624" max="5632" width="2.42578125" style="5" customWidth="1"/>
    <col min="5633" max="5633" width="73.42578125" style="5" customWidth="1"/>
    <col min="5634" max="5634" width="17.85546875" style="5" customWidth="1"/>
    <col min="5635" max="5635" width="9.7109375" style="5" customWidth="1"/>
    <col min="5636" max="5636" width="12.28515625" style="5" customWidth="1"/>
    <col min="5637" max="5637" width="11.28515625" style="5" customWidth="1"/>
    <col min="5638" max="5638" width="10.7109375" style="5" customWidth="1"/>
    <col min="5639" max="5639" width="12.28515625" style="5" customWidth="1"/>
    <col min="5640" max="5640" width="11.28515625" style="5" customWidth="1"/>
    <col min="5641" max="5641" width="6.85546875" style="5" customWidth="1"/>
    <col min="5642" max="5868" width="2.42578125" style="5"/>
    <col min="5869" max="5876" width="2.42578125" style="5" customWidth="1"/>
    <col min="5877" max="5877" width="105.28515625" style="5" customWidth="1"/>
    <col min="5878" max="5878" width="15.28515625" style="5" customWidth="1"/>
    <col min="5879" max="5879" width="5.28515625" style="5" customWidth="1"/>
    <col min="5880" max="5888" width="2.42578125" style="5" customWidth="1"/>
    <col min="5889" max="5889" width="73.42578125" style="5" customWidth="1"/>
    <col min="5890" max="5890" width="17.85546875" style="5" customWidth="1"/>
    <col min="5891" max="5891" width="9.7109375" style="5" customWidth="1"/>
    <col min="5892" max="5892" width="12.28515625" style="5" customWidth="1"/>
    <col min="5893" max="5893" width="11.28515625" style="5" customWidth="1"/>
    <col min="5894" max="5894" width="10.7109375" style="5" customWidth="1"/>
    <col min="5895" max="5895" width="12.28515625" style="5" customWidth="1"/>
    <col min="5896" max="5896" width="11.28515625" style="5" customWidth="1"/>
    <col min="5897" max="5897" width="6.85546875" style="5" customWidth="1"/>
    <col min="5898" max="6124" width="2.42578125" style="5"/>
    <col min="6125" max="6132" width="2.42578125" style="5" customWidth="1"/>
    <col min="6133" max="6133" width="105.28515625" style="5" customWidth="1"/>
    <col min="6134" max="6134" width="15.28515625" style="5" customWidth="1"/>
    <col min="6135" max="6135" width="5.28515625" style="5" customWidth="1"/>
    <col min="6136" max="6144" width="2.42578125" style="5" customWidth="1"/>
    <col min="6145" max="6145" width="73.42578125" style="5" customWidth="1"/>
    <col min="6146" max="6146" width="17.85546875" style="5" customWidth="1"/>
    <col min="6147" max="6147" width="9.7109375" style="5" customWidth="1"/>
    <col min="6148" max="6148" width="12.28515625" style="5" customWidth="1"/>
    <col min="6149" max="6149" width="11.28515625" style="5" customWidth="1"/>
    <col min="6150" max="6150" width="10.7109375" style="5" customWidth="1"/>
    <col min="6151" max="6151" width="12.28515625" style="5" customWidth="1"/>
    <col min="6152" max="6152" width="11.28515625" style="5" customWidth="1"/>
    <col min="6153" max="6153" width="6.85546875" style="5" customWidth="1"/>
    <col min="6154" max="6380" width="2.42578125" style="5"/>
    <col min="6381" max="6388" width="2.42578125" style="5" customWidth="1"/>
    <col min="6389" max="6389" width="105.28515625" style="5" customWidth="1"/>
    <col min="6390" max="6390" width="15.28515625" style="5" customWidth="1"/>
    <col min="6391" max="6391" width="5.28515625" style="5" customWidth="1"/>
    <col min="6392" max="6400" width="2.42578125" style="5" customWidth="1"/>
    <col min="6401" max="6401" width="73.42578125" style="5" customWidth="1"/>
    <col min="6402" max="6402" width="17.85546875" style="5" customWidth="1"/>
    <col min="6403" max="6403" width="9.7109375" style="5" customWidth="1"/>
    <col min="6404" max="6404" width="12.28515625" style="5" customWidth="1"/>
    <col min="6405" max="6405" width="11.28515625" style="5" customWidth="1"/>
    <col min="6406" max="6406" width="10.7109375" style="5" customWidth="1"/>
    <col min="6407" max="6407" width="12.28515625" style="5" customWidth="1"/>
    <col min="6408" max="6408" width="11.28515625" style="5" customWidth="1"/>
    <col min="6409" max="6409" width="6.85546875" style="5" customWidth="1"/>
    <col min="6410" max="6636" width="2.42578125" style="5"/>
    <col min="6637" max="6644" width="2.42578125" style="5" customWidth="1"/>
    <col min="6645" max="6645" width="105.28515625" style="5" customWidth="1"/>
    <col min="6646" max="6646" width="15.28515625" style="5" customWidth="1"/>
    <col min="6647" max="6647" width="5.28515625" style="5" customWidth="1"/>
    <col min="6648" max="6656" width="2.42578125" style="5" customWidth="1"/>
    <col min="6657" max="6657" width="73.42578125" style="5" customWidth="1"/>
    <col min="6658" max="6658" width="17.85546875" style="5" customWidth="1"/>
    <col min="6659" max="6659" width="9.7109375" style="5" customWidth="1"/>
    <col min="6660" max="6660" width="12.28515625" style="5" customWidth="1"/>
    <col min="6661" max="6661" width="11.28515625" style="5" customWidth="1"/>
    <col min="6662" max="6662" width="10.7109375" style="5" customWidth="1"/>
    <col min="6663" max="6663" width="12.28515625" style="5" customWidth="1"/>
    <col min="6664" max="6664" width="11.28515625" style="5" customWidth="1"/>
    <col min="6665" max="6665" width="6.85546875" style="5" customWidth="1"/>
    <col min="6666" max="6892" width="2.42578125" style="5"/>
    <col min="6893" max="6900" width="2.42578125" style="5" customWidth="1"/>
    <col min="6901" max="6901" width="105.28515625" style="5" customWidth="1"/>
    <col min="6902" max="6902" width="15.28515625" style="5" customWidth="1"/>
    <col min="6903" max="6903" width="5.28515625" style="5" customWidth="1"/>
    <col min="6904" max="6912" width="2.42578125" style="5" customWidth="1"/>
    <col min="6913" max="6913" width="73.42578125" style="5" customWidth="1"/>
    <col min="6914" max="6914" width="17.85546875" style="5" customWidth="1"/>
    <col min="6915" max="6915" width="9.7109375" style="5" customWidth="1"/>
    <col min="6916" max="6916" width="12.28515625" style="5" customWidth="1"/>
    <col min="6917" max="6917" width="11.28515625" style="5" customWidth="1"/>
    <col min="6918" max="6918" width="10.7109375" style="5" customWidth="1"/>
    <col min="6919" max="6919" width="12.28515625" style="5" customWidth="1"/>
    <col min="6920" max="6920" width="11.28515625" style="5" customWidth="1"/>
    <col min="6921" max="6921" width="6.85546875" style="5" customWidth="1"/>
    <col min="6922" max="7148" width="2.42578125" style="5"/>
    <col min="7149" max="7156" width="2.42578125" style="5" customWidth="1"/>
    <col min="7157" max="7157" width="105.28515625" style="5" customWidth="1"/>
    <col min="7158" max="7158" width="15.28515625" style="5" customWidth="1"/>
    <col min="7159" max="7159" width="5.28515625" style="5" customWidth="1"/>
    <col min="7160" max="7168" width="2.42578125" style="5" customWidth="1"/>
    <col min="7169" max="7169" width="73.42578125" style="5" customWidth="1"/>
    <col min="7170" max="7170" width="17.85546875" style="5" customWidth="1"/>
    <col min="7171" max="7171" width="9.7109375" style="5" customWidth="1"/>
    <col min="7172" max="7172" width="12.28515625" style="5" customWidth="1"/>
    <col min="7173" max="7173" width="11.28515625" style="5" customWidth="1"/>
    <col min="7174" max="7174" width="10.7109375" style="5" customWidth="1"/>
    <col min="7175" max="7175" width="12.28515625" style="5" customWidth="1"/>
    <col min="7176" max="7176" width="11.28515625" style="5" customWidth="1"/>
    <col min="7177" max="7177" width="6.85546875" style="5" customWidth="1"/>
    <col min="7178" max="7404" width="2.42578125" style="5"/>
    <col min="7405" max="7412" width="2.42578125" style="5" customWidth="1"/>
    <col min="7413" max="7413" width="105.28515625" style="5" customWidth="1"/>
    <col min="7414" max="7414" width="15.28515625" style="5" customWidth="1"/>
    <col min="7415" max="7415" width="5.28515625" style="5" customWidth="1"/>
    <col min="7416" max="7424" width="2.42578125" style="5" customWidth="1"/>
    <col min="7425" max="7425" width="73.42578125" style="5" customWidth="1"/>
    <col min="7426" max="7426" width="17.85546875" style="5" customWidth="1"/>
    <col min="7427" max="7427" width="9.7109375" style="5" customWidth="1"/>
    <col min="7428" max="7428" width="12.28515625" style="5" customWidth="1"/>
    <col min="7429" max="7429" width="11.28515625" style="5" customWidth="1"/>
    <col min="7430" max="7430" width="10.7109375" style="5" customWidth="1"/>
    <col min="7431" max="7431" width="12.28515625" style="5" customWidth="1"/>
    <col min="7432" max="7432" width="11.28515625" style="5" customWidth="1"/>
    <col min="7433" max="7433" width="6.85546875" style="5" customWidth="1"/>
    <col min="7434" max="7660" width="2.42578125" style="5"/>
    <col min="7661" max="7668" width="2.42578125" style="5" customWidth="1"/>
    <col min="7669" max="7669" width="105.28515625" style="5" customWidth="1"/>
    <col min="7670" max="7670" width="15.28515625" style="5" customWidth="1"/>
    <col min="7671" max="7671" width="5.28515625" style="5" customWidth="1"/>
    <col min="7672" max="7680" width="2.42578125" style="5" customWidth="1"/>
    <col min="7681" max="7681" width="73.42578125" style="5" customWidth="1"/>
    <col min="7682" max="7682" width="17.85546875" style="5" customWidth="1"/>
    <col min="7683" max="7683" width="9.7109375" style="5" customWidth="1"/>
    <col min="7684" max="7684" width="12.28515625" style="5" customWidth="1"/>
    <col min="7685" max="7685" width="11.28515625" style="5" customWidth="1"/>
    <col min="7686" max="7686" width="10.7109375" style="5" customWidth="1"/>
    <col min="7687" max="7687" width="12.28515625" style="5" customWidth="1"/>
    <col min="7688" max="7688" width="11.28515625" style="5" customWidth="1"/>
    <col min="7689" max="7689" width="6.85546875" style="5" customWidth="1"/>
    <col min="7690" max="7916" width="2.42578125" style="5"/>
    <col min="7917" max="7924" width="2.42578125" style="5" customWidth="1"/>
    <col min="7925" max="7925" width="105.28515625" style="5" customWidth="1"/>
    <col min="7926" max="7926" width="15.28515625" style="5" customWidth="1"/>
    <col min="7927" max="7927" width="5.28515625" style="5" customWidth="1"/>
    <col min="7928" max="7936" width="2.42578125" style="5" customWidth="1"/>
    <col min="7937" max="7937" width="73.42578125" style="5" customWidth="1"/>
    <col min="7938" max="7938" width="17.85546875" style="5" customWidth="1"/>
    <col min="7939" max="7939" width="9.7109375" style="5" customWidth="1"/>
    <col min="7940" max="7940" width="12.28515625" style="5" customWidth="1"/>
    <col min="7941" max="7941" width="11.28515625" style="5" customWidth="1"/>
    <col min="7942" max="7942" width="10.7109375" style="5" customWidth="1"/>
    <col min="7943" max="7943" width="12.28515625" style="5" customWidth="1"/>
    <col min="7944" max="7944" width="11.28515625" style="5" customWidth="1"/>
    <col min="7945" max="7945" width="6.85546875" style="5" customWidth="1"/>
    <col min="7946" max="8172" width="2.42578125" style="5"/>
    <col min="8173" max="8180" width="2.42578125" style="5" customWidth="1"/>
    <col min="8181" max="8181" width="105.28515625" style="5" customWidth="1"/>
    <col min="8182" max="8182" width="15.28515625" style="5" customWidth="1"/>
    <col min="8183" max="8183" width="5.28515625" style="5" customWidth="1"/>
    <col min="8184" max="8192" width="2.42578125" style="5" customWidth="1"/>
    <col min="8193" max="8193" width="73.42578125" style="5" customWidth="1"/>
    <col min="8194" max="8194" width="17.85546875" style="5" customWidth="1"/>
    <col min="8195" max="8195" width="9.7109375" style="5" customWidth="1"/>
    <col min="8196" max="8196" width="12.28515625" style="5" customWidth="1"/>
    <col min="8197" max="8197" width="11.28515625" style="5" customWidth="1"/>
    <col min="8198" max="8198" width="10.7109375" style="5" customWidth="1"/>
    <col min="8199" max="8199" width="12.28515625" style="5" customWidth="1"/>
    <col min="8200" max="8200" width="11.28515625" style="5" customWidth="1"/>
    <col min="8201" max="8201" width="6.85546875" style="5" customWidth="1"/>
    <col min="8202" max="8428" width="2.42578125" style="5"/>
    <col min="8429" max="8436" width="2.42578125" style="5" customWidth="1"/>
    <col min="8437" max="8437" width="105.28515625" style="5" customWidth="1"/>
    <col min="8438" max="8438" width="15.28515625" style="5" customWidth="1"/>
    <col min="8439" max="8439" width="5.28515625" style="5" customWidth="1"/>
    <col min="8440" max="8448" width="2.42578125" style="5" customWidth="1"/>
    <col min="8449" max="8449" width="73.42578125" style="5" customWidth="1"/>
    <col min="8450" max="8450" width="17.85546875" style="5" customWidth="1"/>
    <col min="8451" max="8451" width="9.7109375" style="5" customWidth="1"/>
    <col min="8452" max="8452" width="12.28515625" style="5" customWidth="1"/>
    <col min="8453" max="8453" width="11.28515625" style="5" customWidth="1"/>
    <col min="8454" max="8454" width="10.7109375" style="5" customWidth="1"/>
    <col min="8455" max="8455" width="12.28515625" style="5" customWidth="1"/>
    <col min="8456" max="8456" width="11.28515625" style="5" customWidth="1"/>
    <col min="8457" max="8457" width="6.85546875" style="5" customWidth="1"/>
    <col min="8458" max="8684" width="2.42578125" style="5"/>
    <col min="8685" max="8692" width="2.42578125" style="5" customWidth="1"/>
    <col min="8693" max="8693" width="105.28515625" style="5" customWidth="1"/>
    <col min="8694" max="8694" width="15.28515625" style="5" customWidth="1"/>
    <col min="8695" max="8695" width="5.28515625" style="5" customWidth="1"/>
    <col min="8696" max="8704" width="2.42578125" style="5" customWidth="1"/>
    <col min="8705" max="8705" width="73.42578125" style="5" customWidth="1"/>
    <col min="8706" max="8706" width="17.85546875" style="5" customWidth="1"/>
    <col min="8707" max="8707" width="9.7109375" style="5" customWidth="1"/>
    <col min="8708" max="8708" width="12.28515625" style="5" customWidth="1"/>
    <col min="8709" max="8709" width="11.28515625" style="5" customWidth="1"/>
    <col min="8710" max="8710" width="10.7109375" style="5" customWidth="1"/>
    <col min="8711" max="8711" width="12.28515625" style="5" customWidth="1"/>
    <col min="8712" max="8712" width="11.28515625" style="5" customWidth="1"/>
    <col min="8713" max="8713" width="6.85546875" style="5" customWidth="1"/>
    <col min="8714" max="8940" width="2.42578125" style="5"/>
    <col min="8941" max="8948" width="2.42578125" style="5" customWidth="1"/>
    <col min="8949" max="8949" width="105.28515625" style="5" customWidth="1"/>
    <col min="8950" max="8950" width="15.28515625" style="5" customWidth="1"/>
    <col min="8951" max="8951" width="5.28515625" style="5" customWidth="1"/>
    <col min="8952" max="8960" width="2.42578125" style="5" customWidth="1"/>
    <col min="8961" max="8961" width="73.42578125" style="5" customWidth="1"/>
    <col min="8962" max="8962" width="17.85546875" style="5" customWidth="1"/>
    <col min="8963" max="8963" width="9.7109375" style="5" customWidth="1"/>
    <col min="8964" max="8964" width="12.28515625" style="5" customWidth="1"/>
    <col min="8965" max="8965" width="11.28515625" style="5" customWidth="1"/>
    <col min="8966" max="8966" width="10.7109375" style="5" customWidth="1"/>
    <col min="8967" max="8967" width="12.28515625" style="5" customWidth="1"/>
    <col min="8968" max="8968" width="11.28515625" style="5" customWidth="1"/>
    <col min="8969" max="8969" width="6.85546875" style="5" customWidth="1"/>
    <col min="8970" max="9196" width="2.42578125" style="5"/>
    <col min="9197" max="9204" width="2.42578125" style="5" customWidth="1"/>
    <col min="9205" max="9205" width="105.28515625" style="5" customWidth="1"/>
    <col min="9206" max="9206" width="15.28515625" style="5" customWidth="1"/>
    <col min="9207" max="9207" width="5.28515625" style="5" customWidth="1"/>
    <col min="9208" max="9216" width="2.42578125" style="5" customWidth="1"/>
    <col min="9217" max="9217" width="73.42578125" style="5" customWidth="1"/>
    <col min="9218" max="9218" width="17.85546875" style="5" customWidth="1"/>
    <col min="9219" max="9219" width="9.7109375" style="5" customWidth="1"/>
    <col min="9220" max="9220" width="12.28515625" style="5" customWidth="1"/>
    <col min="9221" max="9221" width="11.28515625" style="5" customWidth="1"/>
    <col min="9222" max="9222" width="10.7109375" style="5" customWidth="1"/>
    <col min="9223" max="9223" width="12.28515625" style="5" customWidth="1"/>
    <col min="9224" max="9224" width="11.28515625" style="5" customWidth="1"/>
    <col min="9225" max="9225" width="6.85546875" style="5" customWidth="1"/>
    <col min="9226" max="9452" width="2.42578125" style="5"/>
    <col min="9453" max="9460" width="2.42578125" style="5" customWidth="1"/>
    <col min="9461" max="9461" width="105.28515625" style="5" customWidth="1"/>
    <col min="9462" max="9462" width="15.28515625" style="5" customWidth="1"/>
    <col min="9463" max="9463" width="5.28515625" style="5" customWidth="1"/>
    <col min="9464" max="9472" width="2.42578125" style="5" customWidth="1"/>
    <col min="9473" max="9473" width="73.42578125" style="5" customWidth="1"/>
    <col min="9474" max="9474" width="17.85546875" style="5" customWidth="1"/>
    <col min="9475" max="9475" width="9.7109375" style="5" customWidth="1"/>
    <col min="9476" max="9476" width="12.28515625" style="5" customWidth="1"/>
    <col min="9477" max="9477" width="11.28515625" style="5" customWidth="1"/>
    <col min="9478" max="9478" width="10.7109375" style="5" customWidth="1"/>
    <col min="9479" max="9479" width="12.28515625" style="5" customWidth="1"/>
    <col min="9480" max="9480" width="11.28515625" style="5" customWidth="1"/>
    <col min="9481" max="9481" width="6.85546875" style="5" customWidth="1"/>
    <col min="9482" max="9708" width="2.42578125" style="5"/>
    <col min="9709" max="9716" width="2.42578125" style="5" customWidth="1"/>
    <col min="9717" max="9717" width="105.28515625" style="5" customWidth="1"/>
    <col min="9718" max="9718" width="15.28515625" style="5" customWidth="1"/>
    <col min="9719" max="9719" width="5.28515625" style="5" customWidth="1"/>
    <col min="9720" max="9728" width="2.42578125" style="5" customWidth="1"/>
    <col min="9729" max="9729" width="73.42578125" style="5" customWidth="1"/>
    <col min="9730" max="9730" width="17.85546875" style="5" customWidth="1"/>
    <col min="9731" max="9731" width="9.7109375" style="5" customWidth="1"/>
    <col min="9732" max="9732" width="12.28515625" style="5" customWidth="1"/>
    <col min="9733" max="9733" width="11.28515625" style="5" customWidth="1"/>
    <col min="9734" max="9734" width="10.7109375" style="5" customWidth="1"/>
    <col min="9735" max="9735" width="12.28515625" style="5" customWidth="1"/>
    <col min="9736" max="9736" width="11.28515625" style="5" customWidth="1"/>
    <col min="9737" max="9737" width="6.85546875" style="5" customWidth="1"/>
    <col min="9738" max="9964" width="2.42578125" style="5"/>
    <col min="9965" max="9972" width="2.42578125" style="5" customWidth="1"/>
    <col min="9973" max="9973" width="105.28515625" style="5" customWidth="1"/>
    <col min="9974" max="9974" width="15.28515625" style="5" customWidth="1"/>
    <col min="9975" max="9975" width="5.28515625" style="5" customWidth="1"/>
    <col min="9976" max="9984" width="2.42578125" style="5" customWidth="1"/>
    <col min="9985" max="9985" width="73.42578125" style="5" customWidth="1"/>
    <col min="9986" max="9986" width="17.85546875" style="5" customWidth="1"/>
    <col min="9987" max="9987" width="9.7109375" style="5" customWidth="1"/>
    <col min="9988" max="9988" width="12.28515625" style="5" customWidth="1"/>
    <col min="9989" max="9989" width="11.28515625" style="5" customWidth="1"/>
    <col min="9990" max="9990" width="10.7109375" style="5" customWidth="1"/>
    <col min="9991" max="9991" width="12.28515625" style="5" customWidth="1"/>
    <col min="9992" max="9992" width="11.28515625" style="5" customWidth="1"/>
    <col min="9993" max="9993" width="6.85546875" style="5" customWidth="1"/>
    <col min="9994" max="10220" width="2.42578125" style="5"/>
    <col min="10221" max="10228" width="2.42578125" style="5" customWidth="1"/>
    <col min="10229" max="10229" width="105.28515625" style="5" customWidth="1"/>
    <col min="10230" max="10230" width="15.28515625" style="5" customWidth="1"/>
    <col min="10231" max="10231" width="5.28515625" style="5" customWidth="1"/>
    <col min="10232" max="10240" width="2.42578125" style="5" customWidth="1"/>
    <col min="10241" max="10241" width="73.42578125" style="5" customWidth="1"/>
    <col min="10242" max="10242" width="17.85546875" style="5" customWidth="1"/>
    <col min="10243" max="10243" width="9.7109375" style="5" customWidth="1"/>
    <col min="10244" max="10244" width="12.28515625" style="5" customWidth="1"/>
    <col min="10245" max="10245" width="11.28515625" style="5" customWidth="1"/>
    <col min="10246" max="10246" width="10.7109375" style="5" customWidth="1"/>
    <col min="10247" max="10247" width="12.28515625" style="5" customWidth="1"/>
    <col min="10248" max="10248" width="11.28515625" style="5" customWidth="1"/>
    <col min="10249" max="10249" width="6.85546875" style="5" customWidth="1"/>
    <col min="10250" max="10476" width="2.42578125" style="5"/>
    <col min="10477" max="10484" width="2.42578125" style="5" customWidth="1"/>
    <col min="10485" max="10485" width="105.28515625" style="5" customWidth="1"/>
    <col min="10486" max="10486" width="15.28515625" style="5" customWidth="1"/>
    <col min="10487" max="10487" width="5.28515625" style="5" customWidth="1"/>
    <col min="10488" max="10496" width="2.42578125" style="5" customWidth="1"/>
    <col min="10497" max="10497" width="73.42578125" style="5" customWidth="1"/>
    <col min="10498" max="10498" width="17.85546875" style="5" customWidth="1"/>
    <col min="10499" max="10499" width="9.7109375" style="5" customWidth="1"/>
    <col min="10500" max="10500" width="12.28515625" style="5" customWidth="1"/>
    <col min="10501" max="10501" width="11.28515625" style="5" customWidth="1"/>
    <col min="10502" max="10502" width="10.7109375" style="5" customWidth="1"/>
    <col min="10503" max="10503" width="12.28515625" style="5" customWidth="1"/>
    <col min="10504" max="10504" width="11.28515625" style="5" customWidth="1"/>
    <col min="10505" max="10505" width="6.85546875" style="5" customWidth="1"/>
    <col min="10506" max="10732" width="2.42578125" style="5"/>
    <col min="10733" max="10740" width="2.42578125" style="5" customWidth="1"/>
    <col min="10741" max="10741" width="105.28515625" style="5" customWidth="1"/>
    <col min="10742" max="10742" width="15.28515625" style="5" customWidth="1"/>
    <col min="10743" max="10743" width="5.28515625" style="5" customWidth="1"/>
    <col min="10744" max="10752" width="2.42578125" style="5" customWidth="1"/>
    <col min="10753" max="10753" width="73.42578125" style="5" customWidth="1"/>
    <col min="10754" max="10754" width="17.85546875" style="5" customWidth="1"/>
    <col min="10755" max="10755" width="9.7109375" style="5" customWidth="1"/>
    <col min="10756" max="10756" width="12.28515625" style="5" customWidth="1"/>
    <col min="10757" max="10757" width="11.28515625" style="5" customWidth="1"/>
    <col min="10758" max="10758" width="10.7109375" style="5" customWidth="1"/>
    <col min="10759" max="10759" width="12.28515625" style="5" customWidth="1"/>
    <col min="10760" max="10760" width="11.28515625" style="5" customWidth="1"/>
    <col min="10761" max="10761" width="6.85546875" style="5" customWidth="1"/>
    <col min="10762" max="10988" width="2.42578125" style="5"/>
    <col min="10989" max="10996" width="2.42578125" style="5" customWidth="1"/>
    <col min="10997" max="10997" width="105.28515625" style="5" customWidth="1"/>
    <col min="10998" max="10998" width="15.28515625" style="5" customWidth="1"/>
    <col min="10999" max="10999" width="5.28515625" style="5" customWidth="1"/>
    <col min="11000" max="11008" width="2.42578125" style="5" customWidth="1"/>
    <col min="11009" max="11009" width="73.42578125" style="5" customWidth="1"/>
    <col min="11010" max="11010" width="17.85546875" style="5" customWidth="1"/>
    <col min="11011" max="11011" width="9.7109375" style="5" customWidth="1"/>
    <col min="11012" max="11012" width="12.28515625" style="5" customWidth="1"/>
    <col min="11013" max="11013" width="11.28515625" style="5" customWidth="1"/>
    <col min="11014" max="11014" width="10.7109375" style="5" customWidth="1"/>
    <col min="11015" max="11015" width="12.28515625" style="5" customWidth="1"/>
    <col min="11016" max="11016" width="11.28515625" style="5" customWidth="1"/>
    <col min="11017" max="11017" width="6.85546875" style="5" customWidth="1"/>
    <col min="11018" max="11244" width="2.42578125" style="5"/>
    <col min="11245" max="11252" width="2.42578125" style="5" customWidth="1"/>
    <col min="11253" max="11253" width="105.28515625" style="5" customWidth="1"/>
    <col min="11254" max="11254" width="15.28515625" style="5" customWidth="1"/>
    <col min="11255" max="11255" width="5.28515625" style="5" customWidth="1"/>
    <col min="11256" max="11264" width="2.42578125" style="5" customWidth="1"/>
    <col min="11265" max="11265" width="73.42578125" style="5" customWidth="1"/>
    <col min="11266" max="11266" width="17.85546875" style="5" customWidth="1"/>
    <col min="11267" max="11267" width="9.7109375" style="5" customWidth="1"/>
    <col min="11268" max="11268" width="12.28515625" style="5" customWidth="1"/>
    <col min="11269" max="11269" width="11.28515625" style="5" customWidth="1"/>
    <col min="11270" max="11270" width="10.7109375" style="5" customWidth="1"/>
    <col min="11271" max="11271" width="12.28515625" style="5" customWidth="1"/>
    <col min="11272" max="11272" width="11.28515625" style="5" customWidth="1"/>
    <col min="11273" max="11273" width="6.85546875" style="5" customWidth="1"/>
    <col min="11274" max="11500" width="2.42578125" style="5"/>
    <col min="11501" max="11508" width="2.42578125" style="5" customWidth="1"/>
    <col min="11509" max="11509" width="105.28515625" style="5" customWidth="1"/>
    <col min="11510" max="11510" width="15.28515625" style="5" customWidth="1"/>
    <col min="11511" max="11511" width="5.28515625" style="5" customWidth="1"/>
    <col min="11512" max="11520" width="2.42578125" style="5" customWidth="1"/>
    <col min="11521" max="11521" width="73.42578125" style="5" customWidth="1"/>
    <col min="11522" max="11522" width="17.85546875" style="5" customWidth="1"/>
    <col min="11523" max="11523" width="9.7109375" style="5" customWidth="1"/>
    <col min="11524" max="11524" width="12.28515625" style="5" customWidth="1"/>
    <col min="11525" max="11525" width="11.28515625" style="5" customWidth="1"/>
    <col min="11526" max="11526" width="10.7109375" style="5" customWidth="1"/>
    <col min="11527" max="11527" width="12.28515625" style="5" customWidth="1"/>
    <col min="11528" max="11528" width="11.28515625" style="5" customWidth="1"/>
    <col min="11529" max="11529" width="6.85546875" style="5" customWidth="1"/>
    <col min="11530" max="11756" width="2.42578125" style="5"/>
    <col min="11757" max="11764" width="2.42578125" style="5" customWidth="1"/>
    <col min="11765" max="11765" width="105.28515625" style="5" customWidth="1"/>
    <col min="11766" max="11766" width="15.28515625" style="5" customWidth="1"/>
    <col min="11767" max="11767" width="5.28515625" style="5" customWidth="1"/>
    <col min="11768" max="11776" width="2.42578125" style="5" customWidth="1"/>
    <col min="11777" max="11777" width="73.42578125" style="5" customWidth="1"/>
    <col min="11778" max="11778" width="17.85546875" style="5" customWidth="1"/>
    <col min="11779" max="11779" width="9.7109375" style="5" customWidth="1"/>
    <col min="11780" max="11780" width="12.28515625" style="5" customWidth="1"/>
    <col min="11781" max="11781" width="11.28515625" style="5" customWidth="1"/>
    <col min="11782" max="11782" width="10.7109375" style="5" customWidth="1"/>
    <col min="11783" max="11783" width="12.28515625" style="5" customWidth="1"/>
    <col min="11784" max="11784" width="11.28515625" style="5" customWidth="1"/>
    <col min="11785" max="11785" width="6.85546875" style="5" customWidth="1"/>
    <col min="11786" max="12012" width="2.42578125" style="5"/>
    <col min="12013" max="12020" width="2.42578125" style="5" customWidth="1"/>
    <col min="12021" max="12021" width="105.28515625" style="5" customWidth="1"/>
    <col min="12022" max="12022" width="15.28515625" style="5" customWidth="1"/>
    <col min="12023" max="12023" width="5.28515625" style="5" customWidth="1"/>
    <col min="12024" max="12032" width="2.42578125" style="5" customWidth="1"/>
    <col min="12033" max="12033" width="73.42578125" style="5" customWidth="1"/>
    <col min="12034" max="12034" width="17.85546875" style="5" customWidth="1"/>
    <col min="12035" max="12035" width="9.7109375" style="5" customWidth="1"/>
    <col min="12036" max="12036" width="12.28515625" style="5" customWidth="1"/>
    <col min="12037" max="12037" width="11.28515625" style="5" customWidth="1"/>
    <col min="12038" max="12038" width="10.7109375" style="5" customWidth="1"/>
    <col min="12039" max="12039" width="12.28515625" style="5" customWidth="1"/>
    <col min="12040" max="12040" width="11.28515625" style="5" customWidth="1"/>
    <col min="12041" max="12041" width="6.85546875" style="5" customWidth="1"/>
    <col min="12042" max="12268" width="2.42578125" style="5"/>
    <col min="12269" max="12276" width="2.42578125" style="5" customWidth="1"/>
    <col min="12277" max="12277" width="105.28515625" style="5" customWidth="1"/>
    <col min="12278" max="12278" width="15.28515625" style="5" customWidth="1"/>
    <col min="12279" max="12279" width="5.28515625" style="5" customWidth="1"/>
    <col min="12280" max="12288" width="2.42578125" style="5" customWidth="1"/>
    <col min="12289" max="12289" width="73.42578125" style="5" customWidth="1"/>
    <col min="12290" max="12290" width="17.85546875" style="5" customWidth="1"/>
    <col min="12291" max="12291" width="9.7109375" style="5" customWidth="1"/>
    <col min="12292" max="12292" width="12.28515625" style="5" customWidth="1"/>
    <col min="12293" max="12293" width="11.28515625" style="5" customWidth="1"/>
    <col min="12294" max="12294" width="10.7109375" style="5" customWidth="1"/>
    <col min="12295" max="12295" width="12.28515625" style="5" customWidth="1"/>
    <col min="12296" max="12296" width="11.28515625" style="5" customWidth="1"/>
    <col min="12297" max="12297" width="6.85546875" style="5" customWidth="1"/>
    <col min="12298" max="12524" width="2.42578125" style="5"/>
    <col min="12525" max="12532" width="2.42578125" style="5" customWidth="1"/>
    <col min="12533" max="12533" width="105.28515625" style="5" customWidth="1"/>
    <col min="12534" max="12534" width="15.28515625" style="5" customWidth="1"/>
    <col min="12535" max="12535" width="5.28515625" style="5" customWidth="1"/>
    <col min="12536" max="12544" width="2.42578125" style="5" customWidth="1"/>
    <col min="12545" max="12545" width="73.42578125" style="5" customWidth="1"/>
    <col min="12546" max="12546" width="17.85546875" style="5" customWidth="1"/>
    <col min="12547" max="12547" width="9.7109375" style="5" customWidth="1"/>
    <col min="12548" max="12548" width="12.28515625" style="5" customWidth="1"/>
    <col min="12549" max="12549" width="11.28515625" style="5" customWidth="1"/>
    <col min="12550" max="12550" width="10.7109375" style="5" customWidth="1"/>
    <col min="12551" max="12551" width="12.28515625" style="5" customWidth="1"/>
    <col min="12552" max="12552" width="11.28515625" style="5" customWidth="1"/>
    <col min="12553" max="12553" width="6.85546875" style="5" customWidth="1"/>
    <col min="12554" max="12780" width="2.42578125" style="5"/>
    <col min="12781" max="12788" width="2.42578125" style="5" customWidth="1"/>
    <col min="12789" max="12789" width="105.28515625" style="5" customWidth="1"/>
    <col min="12790" max="12790" width="15.28515625" style="5" customWidth="1"/>
    <col min="12791" max="12791" width="5.28515625" style="5" customWidth="1"/>
    <col min="12792" max="12800" width="2.42578125" style="5" customWidth="1"/>
    <col min="12801" max="12801" width="73.42578125" style="5" customWidth="1"/>
    <col min="12802" max="12802" width="17.85546875" style="5" customWidth="1"/>
    <col min="12803" max="12803" width="9.7109375" style="5" customWidth="1"/>
    <col min="12804" max="12804" width="12.28515625" style="5" customWidth="1"/>
    <col min="12805" max="12805" width="11.28515625" style="5" customWidth="1"/>
    <col min="12806" max="12806" width="10.7109375" style="5" customWidth="1"/>
    <col min="12807" max="12807" width="12.28515625" style="5" customWidth="1"/>
    <col min="12808" max="12808" width="11.28515625" style="5" customWidth="1"/>
    <col min="12809" max="12809" width="6.85546875" style="5" customWidth="1"/>
    <col min="12810" max="13036" width="2.42578125" style="5"/>
    <col min="13037" max="13044" width="2.42578125" style="5" customWidth="1"/>
    <col min="13045" max="13045" width="105.28515625" style="5" customWidth="1"/>
    <col min="13046" max="13046" width="15.28515625" style="5" customWidth="1"/>
    <col min="13047" max="13047" width="5.28515625" style="5" customWidth="1"/>
    <col min="13048" max="13056" width="2.42578125" style="5" customWidth="1"/>
    <col min="13057" max="13057" width="73.42578125" style="5" customWidth="1"/>
    <col min="13058" max="13058" width="17.85546875" style="5" customWidth="1"/>
    <col min="13059" max="13059" width="9.7109375" style="5" customWidth="1"/>
    <col min="13060" max="13060" width="12.28515625" style="5" customWidth="1"/>
    <col min="13061" max="13061" width="11.28515625" style="5" customWidth="1"/>
    <col min="13062" max="13062" width="10.7109375" style="5" customWidth="1"/>
    <col min="13063" max="13063" width="12.28515625" style="5" customWidth="1"/>
    <col min="13064" max="13064" width="11.28515625" style="5" customWidth="1"/>
    <col min="13065" max="13065" width="6.85546875" style="5" customWidth="1"/>
    <col min="13066" max="13292" width="2.42578125" style="5"/>
    <col min="13293" max="13300" width="2.42578125" style="5" customWidth="1"/>
    <col min="13301" max="13301" width="105.28515625" style="5" customWidth="1"/>
    <col min="13302" max="13302" width="15.28515625" style="5" customWidth="1"/>
    <col min="13303" max="13303" width="5.28515625" style="5" customWidth="1"/>
    <col min="13304" max="13312" width="2.42578125" style="5" customWidth="1"/>
    <col min="13313" max="13313" width="73.42578125" style="5" customWidth="1"/>
    <col min="13314" max="13314" width="17.85546875" style="5" customWidth="1"/>
    <col min="13315" max="13315" width="9.7109375" style="5" customWidth="1"/>
    <col min="13316" max="13316" width="12.28515625" style="5" customWidth="1"/>
    <col min="13317" max="13317" width="11.28515625" style="5" customWidth="1"/>
    <col min="13318" max="13318" width="10.7109375" style="5" customWidth="1"/>
    <col min="13319" max="13319" width="12.28515625" style="5" customWidth="1"/>
    <col min="13320" max="13320" width="11.28515625" style="5" customWidth="1"/>
    <col min="13321" max="13321" width="6.85546875" style="5" customWidth="1"/>
    <col min="13322" max="13548" width="2.42578125" style="5"/>
    <col min="13549" max="13556" width="2.42578125" style="5" customWidth="1"/>
    <col min="13557" max="13557" width="105.28515625" style="5" customWidth="1"/>
    <col min="13558" max="13558" width="15.28515625" style="5" customWidth="1"/>
    <col min="13559" max="13559" width="5.28515625" style="5" customWidth="1"/>
    <col min="13560" max="13568" width="2.42578125" style="5" customWidth="1"/>
    <col min="13569" max="13569" width="73.42578125" style="5" customWidth="1"/>
    <col min="13570" max="13570" width="17.85546875" style="5" customWidth="1"/>
    <col min="13571" max="13571" width="9.7109375" style="5" customWidth="1"/>
    <col min="13572" max="13572" width="12.28515625" style="5" customWidth="1"/>
    <col min="13573" max="13573" width="11.28515625" style="5" customWidth="1"/>
    <col min="13574" max="13574" width="10.7109375" style="5" customWidth="1"/>
    <col min="13575" max="13575" width="12.28515625" style="5" customWidth="1"/>
    <col min="13576" max="13576" width="11.28515625" style="5" customWidth="1"/>
    <col min="13577" max="13577" width="6.85546875" style="5" customWidth="1"/>
    <col min="13578" max="13804" width="2.42578125" style="5"/>
    <col min="13805" max="13812" width="2.42578125" style="5" customWidth="1"/>
    <col min="13813" max="13813" width="105.28515625" style="5" customWidth="1"/>
    <col min="13814" max="13814" width="15.28515625" style="5" customWidth="1"/>
    <col min="13815" max="13815" width="5.28515625" style="5" customWidth="1"/>
    <col min="13816" max="13824" width="2.42578125" style="5" customWidth="1"/>
    <col min="13825" max="13825" width="73.42578125" style="5" customWidth="1"/>
    <col min="13826" max="13826" width="17.85546875" style="5" customWidth="1"/>
    <col min="13827" max="13827" width="9.7109375" style="5" customWidth="1"/>
    <col min="13828" max="13828" width="12.28515625" style="5" customWidth="1"/>
    <col min="13829" max="13829" width="11.28515625" style="5" customWidth="1"/>
    <col min="13830" max="13830" width="10.7109375" style="5" customWidth="1"/>
    <col min="13831" max="13831" width="12.28515625" style="5" customWidth="1"/>
    <col min="13832" max="13832" width="11.28515625" style="5" customWidth="1"/>
    <col min="13833" max="13833" width="6.85546875" style="5" customWidth="1"/>
    <col min="13834" max="14060" width="2.42578125" style="5"/>
    <col min="14061" max="14068" width="2.42578125" style="5" customWidth="1"/>
    <col min="14069" max="14069" width="105.28515625" style="5" customWidth="1"/>
    <col min="14070" max="14070" width="15.28515625" style="5" customWidth="1"/>
    <col min="14071" max="14071" width="5.28515625" style="5" customWidth="1"/>
    <col min="14072" max="14080" width="2.42578125" style="5" customWidth="1"/>
    <col min="14081" max="14081" width="73.42578125" style="5" customWidth="1"/>
    <col min="14082" max="14082" width="17.85546875" style="5" customWidth="1"/>
    <col min="14083" max="14083" width="9.7109375" style="5" customWidth="1"/>
    <col min="14084" max="14084" width="12.28515625" style="5" customWidth="1"/>
    <col min="14085" max="14085" width="11.28515625" style="5" customWidth="1"/>
    <col min="14086" max="14086" width="10.7109375" style="5" customWidth="1"/>
    <col min="14087" max="14087" width="12.28515625" style="5" customWidth="1"/>
    <col min="14088" max="14088" width="11.28515625" style="5" customWidth="1"/>
    <col min="14089" max="14089" width="6.85546875" style="5" customWidth="1"/>
    <col min="14090" max="14316" width="2.42578125" style="5"/>
    <col min="14317" max="14324" width="2.42578125" style="5" customWidth="1"/>
    <col min="14325" max="14325" width="105.28515625" style="5" customWidth="1"/>
    <col min="14326" max="14326" width="15.28515625" style="5" customWidth="1"/>
    <col min="14327" max="14327" width="5.28515625" style="5" customWidth="1"/>
    <col min="14328" max="14336" width="2.42578125" style="5" customWidth="1"/>
    <col min="14337" max="14337" width="73.42578125" style="5" customWidth="1"/>
    <col min="14338" max="14338" width="17.85546875" style="5" customWidth="1"/>
    <col min="14339" max="14339" width="9.7109375" style="5" customWidth="1"/>
    <col min="14340" max="14340" width="12.28515625" style="5" customWidth="1"/>
    <col min="14341" max="14341" width="11.28515625" style="5" customWidth="1"/>
    <col min="14342" max="14342" width="10.7109375" style="5" customWidth="1"/>
    <col min="14343" max="14343" width="12.28515625" style="5" customWidth="1"/>
    <col min="14344" max="14344" width="11.28515625" style="5" customWidth="1"/>
    <col min="14345" max="14345" width="6.85546875" style="5" customWidth="1"/>
    <col min="14346" max="14572" width="2.42578125" style="5"/>
    <col min="14573" max="14580" width="2.42578125" style="5" customWidth="1"/>
    <col min="14581" max="14581" width="105.28515625" style="5" customWidth="1"/>
    <col min="14582" max="14582" width="15.28515625" style="5" customWidth="1"/>
    <col min="14583" max="14583" width="5.28515625" style="5" customWidth="1"/>
    <col min="14584" max="14592" width="2.42578125" style="5" customWidth="1"/>
    <col min="14593" max="14593" width="73.42578125" style="5" customWidth="1"/>
    <col min="14594" max="14594" width="17.85546875" style="5" customWidth="1"/>
    <col min="14595" max="14595" width="9.7109375" style="5" customWidth="1"/>
    <col min="14596" max="14596" width="12.28515625" style="5" customWidth="1"/>
    <col min="14597" max="14597" width="11.28515625" style="5" customWidth="1"/>
    <col min="14598" max="14598" width="10.7109375" style="5" customWidth="1"/>
    <col min="14599" max="14599" width="12.28515625" style="5" customWidth="1"/>
    <col min="14600" max="14600" width="11.28515625" style="5" customWidth="1"/>
    <col min="14601" max="14601" width="6.85546875" style="5" customWidth="1"/>
    <col min="14602" max="14828" width="2.42578125" style="5"/>
    <col min="14829" max="14836" width="2.42578125" style="5" customWidth="1"/>
    <col min="14837" max="14837" width="105.28515625" style="5" customWidth="1"/>
    <col min="14838" max="14838" width="15.28515625" style="5" customWidth="1"/>
    <col min="14839" max="14839" width="5.28515625" style="5" customWidth="1"/>
    <col min="14840" max="14848" width="2.42578125" style="5" customWidth="1"/>
    <col min="14849" max="14849" width="73.42578125" style="5" customWidth="1"/>
    <col min="14850" max="14850" width="17.85546875" style="5" customWidth="1"/>
    <col min="14851" max="14851" width="9.7109375" style="5" customWidth="1"/>
    <col min="14852" max="14852" width="12.28515625" style="5" customWidth="1"/>
    <col min="14853" max="14853" width="11.28515625" style="5" customWidth="1"/>
    <col min="14854" max="14854" width="10.7109375" style="5" customWidth="1"/>
    <col min="14855" max="14855" width="12.28515625" style="5" customWidth="1"/>
    <col min="14856" max="14856" width="11.28515625" style="5" customWidth="1"/>
    <col min="14857" max="14857" width="6.85546875" style="5" customWidth="1"/>
    <col min="14858" max="15084" width="2.42578125" style="5"/>
    <col min="15085" max="15092" width="2.42578125" style="5" customWidth="1"/>
    <col min="15093" max="15093" width="105.28515625" style="5" customWidth="1"/>
    <col min="15094" max="15094" width="15.28515625" style="5" customWidth="1"/>
    <col min="15095" max="15095" width="5.28515625" style="5" customWidth="1"/>
    <col min="15096" max="15104" width="2.42578125" style="5" customWidth="1"/>
    <col min="15105" max="15105" width="73.42578125" style="5" customWidth="1"/>
    <col min="15106" max="15106" width="17.85546875" style="5" customWidth="1"/>
    <col min="15107" max="15107" width="9.7109375" style="5" customWidth="1"/>
    <col min="15108" max="15108" width="12.28515625" style="5" customWidth="1"/>
    <col min="15109" max="15109" width="11.28515625" style="5" customWidth="1"/>
    <col min="15110" max="15110" width="10.7109375" style="5" customWidth="1"/>
    <col min="15111" max="15111" width="12.28515625" style="5" customWidth="1"/>
    <col min="15112" max="15112" width="11.28515625" style="5" customWidth="1"/>
    <col min="15113" max="15113" width="6.85546875" style="5" customWidth="1"/>
    <col min="15114" max="15340" width="2.42578125" style="5"/>
    <col min="15341" max="15348" width="2.42578125" style="5" customWidth="1"/>
    <col min="15349" max="15349" width="105.28515625" style="5" customWidth="1"/>
    <col min="15350" max="15350" width="15.28515625" style="5" customWidth="1"/>
    <col min="15351" max="15351" width="5.28515625" style="5" customWidth="1"/>
    <col min="15352" max="15360" width="2.42578125" style="5" customWidth="1"/>
    <col min="15361" max="15361" width="73.42578125" style="5" customWidth="1"/>
    <col min="15362" max="15362" width="17.85546875" style="5" customWidth="1"/>
    <col min="15363" max="15363" width="9.7109375" style="5" customWidth="1"/>
    <col min="15364" max="15364" width="12.28515625" style="5" customWidth="1"/>
    <col min="15365" max="15365" width="11.28515625" style="5" customWidth="1"/>
    <col min="15366" max="15366" width="10.7109375" style="5" customWidth="1"/>
    <col min="15367" max="15367" width="12.28515625" style="5" customWidth="1"/>
    <col min="15368" max="15368" width="11.28515625" style="5" customWidth="1"/>
    <col min="15369" max="15369" width="6.85546875" style="5" customWidth="1"/>
    <col min="15370" max="15596" width="2.42578125" style="5"/>
    <col min="15597" max="15604" width="2.42578125" style="5" customWidth="1"/>
    <col min="15605" max="15605" width="105.28515625" style="5" customWidth="1"/>
    <col min="15606" max="15606" width="15.28515625" style="5" customWidth="1"/>
    <col min="15607" max="15607" width="5.28515625" style="5" customWidth="1"/>
    <col min="15608" max="15616" width="2.42578125" style="5" customWidth="1"/>
    <col min="15617" max="15617" width="73.42578125" style="5" customWidth="1"/>
    <col min="15618" max="15618" width="17.85546875" style="5" customWidth="1"/>
    <col min="15619" max="15619" width="9.7109375" style="5" customWidth="1"/>
    <col min="15620" max="15620" width="12.28515625" style="5" customWidth="1"/>
    <col min="15621" max="15621" width="11.28515625" style="5" customWidth="1"/>
    <col min="15622" max="15622" width="10.7109375" style="5" customWidth="1"/>
    <col min="15623" max="15623" width="12.28515625" style="5" customWidth="1"/>
    <col min="15624" max="15624" width="11.28515625" style="5" customWidth="1"/>
    <col min="15625" max="15625" width="6.85546875" style="5" customWidth="1"/>
    <col min="15626" max="15852" width="2.42578125" style="5"/>
    <col min="15853" max="15860" width="2.42578125" style="5" customWidth="1"/>
    <col min="15861" max="15861" width="105.28515625" style="5" customWidth="1"/>
    <col min="15862" max="15862" width="15.28515625" style="5" customWidth="1"/>
    <col min="15863" max="15863" width="5.28515625" style="5" customWidth="1"/>
    <col min="15864" max="15872" width="2.42578125" style="5" customWidth="1"/>
    <col min="15873" max="15873" width="73.42578125" style="5" customWidth="1"/>
    <col min="15874" max="15874" width="17.85546875" style="5" customWidth="1"/>
    <col min="15875" max="15875" width="9.7109375" style="5" customWidth="1"/>
    <col min="15876" max="15876" width="12.28515625" style="5" customWidth="1"/>
    <col min="15877" max="15877" width="11.28515625" style="5" customWidth="1"/>
    <col min="15878" max="15878" width="10.7109375" style="5" customWidth="1"/>
    <col min="15879" max="15879" width="12.28515625" style="5" customWidth="1"/>
    <col min="15880" max="15880" width="11.28515625" style="5" customWidth="1"/>
    <col min="15881" max="15881" width="6.85546875" style="5" customWidth="1"/>
    <col min="15882" max="16108" width="2.42578125" style="5"/>
    <col min="16109" max="16116" width="2.42578125" style="5" customWidth="1"/>
    <col min="16117" max="16117" width="105.28515625" style="5" customWidth="1"/>
    <col min="16118" max="16118" width="15.28515625" style="5" customWidth="1"/>
    <col min="16119" max="16119" width="5.28515625" style="5" customWidth="1"/>
    <col min="16120" max="16128" width="2.42578125" style="5" customWidth="1"/>
    <col min="16129" max="16129" width="73.42578125" style="5" customWidth="1"/>
    <col min="16130" max="16130" width="17.85546875" style="5" customWidth="1"/>
    <col min="16131" max="16131" width="9.7109375" style="5" customWidth="1"/>
    <col min="16132" max="16132" width="12.28515625" style="5" customWidth="1"/>
    <col min="16133" max="16133" width="11.28515625" style="5" customWidth="1"/>
    <col min="16134" max="16134" width="10.7109375" style="5" customWidth="1"/>
    <col min="16135" max="16135" width="12.28515625" style="5" customWidth="1"/>
    <col min="16136" max="16136" width="11.28515625" style="5" customWidth="1"/>
    <col min="16137" max="16137" width="6.85546875" style="5" customWidth="1"/>
    <col min="16138" max="16384" width="2.42578125" style="5"/>
  </cols>
  <sheetData>
    <row r="1" spans="1:11" x14ac:dyDescent="0.2">
      <c r="A1" s="3" t="s">
        <v>132</v>
      </c>
      <c r="B1" s="13">
        <f>Monto_Oferta</f>
        <v>0</v>
      </c>
      <c r="C1" s="4"/>
    </row>
    <row r="2" spans="1:11" x14ac:dyDescent="0.2">
      <c r="A2" s="3"/>
      <c r="B2" s="12" t="str">
        <f>FIXED(ABS(B1),2,TRUE)</f>
        <v>0,00</v>
      </c>
      <c r="C2" s="6"/>
    </row>
    <row r="3" spans="1:11" x14ac:dyDescent="0.2">
      <c r="A3" s="7" t="str">
        <f>TRIM("El presente presupuesto asciende a la suma de Pesos: "&amp;J5&amp;J7&amp;J8&amp;J9&amp;J10&amp;J11&amp;J12&amp;J13&amp;J14&amp;J15&amp;J16&amp;J17&amp;J18&amp;J19&amp;J20&amp;J21&amp;J22&amp;J23&amp;J24)</f>
        <v>El presente presupuesto asciende a la suma de Pesos: CERO CON 00/100.-</v>
      </c>
      <c r="B3" s="7"/>
      <c r="C3" s="7"/>
    </row>
    <row r="4" spans="1:11" x14ac:dyDescent="0.2">
      <c r="A4" s="7"/>
      <c r="B4" s="7"/>
      <c r="C4" s="7"/>
    </row>
    <row r="5" spans="1:11" ht="12.75" hidden="1" customHeight="1" x14ac:dyDescent="0.2">
      <c r="A5" s="6"/>
      <c r="D5" s="8" t="s">
        <v>43</v>
      </c>
      <c r="E5" s="8" t="s">
        <v>5</v>
      </c>
      <c r="F5" s="8" t="s">
        <v>4</v>
      </c>
      <c r="G5" s="8" t="s">
        <v>4</v>
      </c>
      <c r="H5" s="8" t="s">
        <v>4</v>
      </c>
      <c r="K5" s="9" t="str">
        <f>IF(LEFT(FIXED(B1,2,TRUE),1)="-","MENOS ","")</f>
        <v/>
      </c>
    </row>
    <row r="6" spans="1:11" ht="12.75" hidden="1" customHeight="1" x14ac:dyDescent="0.2">
      <c r="D6" s="8" t="s">
        <v>44</v>
      </c>
      <c r="E6" s="8" t="s">
        <v>4</v>
      </c>
      <c r="H6" s="8" t="s">
        <v>4</v>
      </c>
    </row>
    <row r="7" spans="1:11" ht="12.75" hidden="1" customHeight="1" x14ac:dyDescent="0.2">
      <c r="D7" s="8" t="s">
        <v>45</v>
      </c>
      <c r="E7" s="8" t="s">
        <v>46</v>
      </c>
      <c r="H7" s="8" t="s">
        <v>46</v>
      </c>
      <c r="I7" s="9" t="str">
        <f>IF(LEN(B2)-12&lt;0,"0",MID((B2),LEN(B2)-12+1,1))</f>
        <v>0</v>
      </c>
      <c r="J7" s="9" t="str">
        <f>IF(AND(I7="1",I8="00"),"CIEN ",VLOOKUP(I7,D5:H44,4))</f>
        <v xml:space="preserve"> </v>
      </c>
    </row>
    <row r="8" spans="1:11" ht="12.75" hidden="1" customHeight="1" x14ac:dyDescent="0.2">
      <c r="D8" s="8" t="s">
        <v>47</v>
      </c>
      <c r="E8" s="8" t="s">
        <v>48</v>
      </c>
      <c r="H8" s="8" t="s">
        <v>48</v>
      </c>
      <c r="I8" s="9" t="str">
        <f>IF(LEN(B2)-11&lt;0,"0",MID((B2),LEN(B2)-11+1,2))</f>
        <v>0</v>
      </c>
      <c r="J8" s="9" t="str">
        <f>IF(LEFT(I8,1)="0","",IF(VALUE(I8)&gt;29,VLOOKUP(LEFT(I8,1),D5:H44,3),VLOOKUP(I8,D5:H44,5)))</f>
        <v/>
      </c>
    </row>
    <row r="9" spans="1:11" ht="12.75" hidden="1" customHeight="1" x14ac:dyDescent="0.2">
      <c r="D9" s="8" t="s">
        <v>49</v>
      </c>
      <c r="E9" s="8" t="s">
        <v>50</v>
      </c>
      <c r="H9" s="8" t="s">
        <v>50</v>
      </c>
      <c r="I9" s="9" t="str">
        <f>IF(LEN(B2)-10&lt;0,"0",MID((B2),LEN(B2)-10+1,1))</f>
        <v>0</v>
      </c>
      <c r="J9" s="9" t="str">
        <f>IF(AND(VALUE(I8)&gt;30,MID(I8,2,1)&lt;&gt;"0"),"Y ","")</f>
        <v/>
      </c>
    </row>
    <row r="10" spans="1:11" ht="12.75" hidden="1" customHeight="1" x14ac:dyDescent="0.2">
      <c r="D10" s="8" t="s">
        <v>51</v>
      </c>
      <c r="E10" s="8" t="s">
        <v>52</v>
      </c>
      <c r="H10" s="8" t="s">
        <v>52</v>
      </c>
      <c r="I10" s="9" t="str">
        <f>IF(LEN(B2)-10&lt;0,"0",MID((B2),LEN(B2)-10+1,1))</f>
        <v>0</v>
      </c>
      <c r="J10" s="9" t="str">
        <f>IF(OR(VALUE(I8)&lt;=9,VALUE(I8)=0),VLOOKUP(I10,D5:H44,5),IF(VALUE(I8)&gt;29,VLOOKUP(MID(I8,2,1),D5:H44,5),""))</f>
        <v xml:space="preserve"> </v>
      </c>
    </row>
    <row r="11" spans="1:11" ht="12.75" hidden="1" customHeight="1" x14ac:dyDescent="0.2">
      <c r="D11" s="8" t="s">
        <v>53</v>
      </c>
      <c r="E11" s="8" t="s">
        <v>54</v>
      </c>
      <c r="H11" s="8" t="s">
        <v>54</v>
      </c>
      <c r="I11" s="9" t="str">
        <f>IF(AND(AND(I7="0",I8="0"),I10="0"),"0",IF(AND(AND(I10="1",I7="0"),I8="0"),"1","2"))</f>
        <v>0</v>
      </c>
      <c r="J11" s="9" t="str">
        <f>IF(I11="0","",IF(I11="1","MILLON ","MILLONES "))</f>
        <v/>
      </c>
    </row>
    <row r="12" spans="1:11" ht="12.75" hidden="1" customHeight="1" x14ac:dyDescent="0.2">
      <c r="A12" s="10"/>
      <c r="D12" s="8" t="s">
        <v>55</v>
      </c>
      <c r="E12" s="8" t="s">
        <v>56</v>
      </c>
      <c r="H12" s="8" t="s">
        <v>56</v>
      </c>
      <c r="I12" s="9" t="str">
        <f>IF(LEN(B2)-9&lt;0,"0",MID((B2),LEN(B2)-9+1,1))</f>
        <v>0</v>
      </c>
      <c r="J12" s="9" t="str">
        <f>IF(AND(I12="1",I13="00"),"CIEN",VLOOKUP(I12,D5:H44,4))</f>
        <v xml:space="preserve"> </v>
      </c>
      <c r="K12" s="11"/>
    </row>
    <row r="13" spans="1:11" ht="12.75" hidden="1" customHeight="1" x14ac:dyDescent="0.2">
      <c r="A13" s="10"/>
      <c r="D13" s="8" t="s">
        <v>57</v>
      </c>
      <c r="E13" s="8" t="s">
        <v>58</v>
      </c>
      <c r="H13" s="8" t="s">
        <v>58</v>
      </c>
      <c r="I13" s="9" t="str">
        <f>IF(LEN(B2)-8&lt;0,"0",MID((B2),LEN(B2)-8+1,2))</f>
        <v>0</v>
      </c>
      <c r="J13" s="9" t="str">
        <f>IF(LEFT(I13,1)="0","",IF(VALUE(I13)&gt;29,VLOOKUP(LEFT(I13,1),D5:H44,3),VLOOKUP(I13,D5:H44,5)))</f>
        <v/>
      </c>
      <c r="K13" s="11"/>
    </row>
    <row r="14" spans="1:11" ht="12.75" hidden="1" customHeight="1" x14ac:dyDescent="0.2">
      <c r="A14" s="10"/>
      <c r="D14" s="8" t="s">
        <v>59</v>
      </c>
      <c r="E14" s="8" t="s">
        <v>60</v>
      </c>
      <c r="H14" s="8" t="s">
        <v>60</v>
      </c>
      <c r="I14" s="9" t="str">
        <f>IF(LEN(B2)-7&lt;0,"0",MID((B2),LEN(B2)-7+1,1))</f>
        <v>0</v>
      </c>
      <c r="J14" s="9" t="str">
        <f>IF(AND(VALUE(I13)&gt;30,MID(I13,2,1)&lt;&gt;"0"),"Y ","")</f>
        <v/>
      </c>
      <c r="K14" s="11"/>
    </row>
    <row r="15" spans="1:11" ht="12.75" hidden="1" customHeight="1" x14ac:dyDescent="0.2">
      <c r="A15" s="10"/>
      <c r="D15" s="8" t="s">
        <v>61</v>
      </c>
      <c r="E15" s="8" t="s">
        <v>62</v>
      </c>
      <c r="H15" s="8" t="s">
        <v>62</v>
      </c>
      <c r="J15" s="9" t="str">
        <f>IF(OR(VALUE(I13)&lt;=9,VALUE(I13)=0),VLOOKUP(I14,D5:H44,5),IF(VALUE(I13)&gt;29,VLOOKUP(MID(I13,2,1),D5:H44,5),""))</f>
        <v xml:space="preserve"> </v>
      </c>
      <c r="K15" s="11"/>
    </row>
    <row r="16" spans="1:11" ht="12.75" hidden="1" customHeight="1" x14ac:dyDescent="0.2">
      <c r="A16" s="10"/>
      <c r="D16" s="8" t="s">
        <v>63</v>
      </c>
      <c r="E16" s="8" t="s">
        <v>46</v>
      </c>
      <c r="F16" s="8" t="s">
        <v>64</v>
      </c>
      <c r="G16" s="8" t="s">
        <v>65</v>
      </c>
      <c r="H16" s="8" t="s">
        <v>66</v>
      </c>
      <c r="I16" s="9" t="str">
        <f>IF(AND(AND(I12="0",VALUE(I13)=0),I14="0"),"0",IF(I14="1","1","2"))</f>
        <v>0</v>
      </c>
      <c r="J16" s="9" t="str">
        <f>IF(I16="0","","MIL ")</f>
        <v/>
      </c>
      <c r="K16" s="11"/>
    </row>
    <row r="17" spans="1:11" ht="12.75" hidden="1" customHeight="1" x14ac:dyDescent="0.2">
      <c r="A17" s="10"/>
      <c r="D17" s="8" t="s">
        <v>67</v>
      </c>
      <c r="E17" s="8" t="s">
        <v>64</v>
      </c>
      <c r="F17" s="8" t="s">
        <v>4</v>
      </c>
      <c r="G17" s="8" t="s">
        <v>4</v>
      </c>
      <c r="H17" s="8" t="s">
        <v>64</v>
      </c>
      <c r="I17" s="9" t="str">
        <f>IF(LEN(B2)-6&lt;0,"0",MID((B2),LEN(B2)-6+1,1))</f>
        <v>0</v>
      </c>
      <c r="J17" s="9" t="str">
        <f>IF(AND(I17="1",I18="00"),"CIEN ",VLOOKUP(I17,D5:H44,4))</f>
        <v xml:space="preserve"> </v>
      </c>
      <c r="K17" s="11"/>
    </row>
    <row r="18" spans="1:11" ht="12.75" hidden="1" customHeight="1" x14ac:dyDescent="0.2">
      <c r="A18" s="10"/>
      <c r="D18" s="8" t="s">
        <v>68</v>
      </c>
      <c r="E18" s="8" t="s">
        <v>69</v>
      </c>
      <c r="H18" s="8" t="s">
        <v>69</v>
      </c>
      <c r="I18" s="9" t="str">
        <f>IF(LEN(B2)-5&lt;0,"0",MID((B2),LEN(B2)-5+1,2))</f>
        <v>0</v>
      </c>
      <c r="J18" s="11" t="str">
        <f>IF(LEFT(I18,1)="0","",IF(VALUE(I18)&gt;29,VLOOKUP(LEFT(I18,1),D5:H44,3,FALSE),VLOOKUP(I18,D5:H44,2,FALSE)))</f>
        <v/>
      </c>
      <c r="K18" s="11"/>
    </row>
    <row r="19" spans="1:11" ht="12.75" hidden="1" customHeight="1" x14ac:dyDescent="0.2">
      <c r="A19" s="10"/>
      <c r="D19" s="8" t="s">
        <v>70</v>
      </c>
      <c r="E19" s="8" t="s">
        <v>71</v>
      </c>
      <c r="H19" s="8" t="s">
        <v>71</v>
      </c>
      <c r="J19" s="9" t="str">
        <f>IF(AND(VALUE(I18)&gt;30,MID(I18,2,1)&lt;&gt;"0"),"Y ","")</f>
        <v/>
      </c>
      <c r="K19" s="11"/>
    </row>
    <row r="20" spans="1:11" ht="12.75" hidden="1" customHeight="1" x14ac:dyDescent="0.2">
      <c r="A20" s="10"/>
      <c r="D20" s="8" t="s">
        <v>72</v>
      </c>
      <c r="E20" s="8" t="s">
        <v>73</v>
      </c>
      <c r="H20" s="8" t="s">
        <v>73</v>
      </c>
      <c r="I20" s="9" t="str">
        <f>IF(LEN(B2)-4&lt;0,"0",MID((B2),LEN(B2)-4+1,1))</f>
        <v>0</v>
      </c>
      <c r="J20" s="9" t="str">
        <f>IF(OR(VALUE(I18)&lt;=9,VALUE(I18)=0),VLOOKUP(I20,D5:H44,2),IF(VALUE(I18)&gt;29,VLOOKUP(MID(I18,2,1),D5:H44,2),""))</f>
        <v/>
      </c>
      <c r="K20" s="11"/>
    </row>
    <row r="21" spans="1:11" ht="12.75" hidden="1" customHeight="1" x14ac:dyDescent="0.2">
      <c r="A21" s="10"/>
      <c r="D21" s="8" t="s">
        <v>74</v>
      </c>
      <c r="E21" s="8" t="s">
        <v>75</v>
      </c>
      <c r="H21" s="8" t="s">
        <v>75</v>
      </c>
      <c r="J21" s="9" t="str">
        <f>IF(TRUNC(B1)=0,"CERO ","")</f>
        <v xml:space="preserve">CERO </v>
      </c>
      <c r="K21" s="11"/>
    </row>
    <row r="22" spans="1:11" ht="12.75" hidden="1" customHeight="1" x14ac:dyDescent="0.2">
      <c r="D22" s="8" t="s">
        <v>76</v>
      </c>
      <c r="E22" s="8" t="s">
        <v>77</v>
      </c>
      <c r="H22" s="8" t="s">
        <v>77</v>
      </c>
      <c r="J22" s="8" t="s">
        <v>78</v>
      </c>
    </row>
    <row r="23" spans="1:11" ht="12.75" hidden="1" customHeight="1" x14ac:dyDescent="0.2">
      <c r="D23" s="8" t="s">
        <v>79</v>
      </c>
      <c r="E23" s="8" t="s">
        <v>80</v>
      </c>
      <c r="H23" s="8" t="s">
        <v>80</v>
      </c>
      <c r="J23" s="9" t="str">
        <f>RIGHT(B2,2)</f>
        <v>00</v>
      </c>
    </row>
    <row r="24" spans="1:11" ht="12.75" hidden="1" customHeight="1" x14ac:dyDescent="0.2">
      <c r="D24" s="8" t="s">
        <v>81</v>
      </c>
      <c r="E24" s="8" t="s">
        <v>82</v>
      </c>
      <c r="H24" s="8" t="s">
        <v>82</v>
      </c>
      <c r="J24" s="8" t="s">
        <v>83</v>
      </c>
    </row>
    <row r="25" spans="1:11" ht="12.75" hidden="1" customHeight="1" x14ac:dyDescent="0.2">
      <c r="D25" s="8" t="s">
        <v>84</v>
      </c>
      <c r="E25" s="8" t="s">
        <v>85</v>
      </c>
      <c r="H25" s="8" t="s">
        <v>85</v>
      </c>
    </row>
    <row r="26" spans="1:11" ht="12.75" hidden="1" customHeight="1" x14ac:dyDescent="0.2">
      <c r="D26" s="8" t="s">
        <v>86</v>
      </c>
      <c r="E26" s="8" t="s">
        <v>87</v>
      </c>
      <c r="H26" s="8" t="s">
        <v>87</v>
      </c>
    </row>
    <row r="27" spans="1:11" ht="12.75" hidden="1" customHeight="1" x14ac:dyDescent="0.2">
      <c r="D27" s="8" t="s">
        <v>88</v>
      </c>
      <c r="E27" s="8" t="s">
        <v>48</v>
      </c>
      <c r="F27" s="8" t="s">
        <v>89</v>
      </c>
      <c r="G27" s="8" t="s">
        <v>90</v>
      </c>
      <c r="H27" s="8" t="s">
        <v>48</v>
      </c>
    </row>
    <row r="28" spans="1:11" ht="12.75" hidden="1" customHeight="1" x14ac:dyDescent="0.2">
      <c r="D28" s="8" t="s">
        <v>91</v>
      </c>
      <c r="E28" s="8" t="s">
        <v>89</v>
      </c>
      <c r="H28" s="8" t="s">
        <v>89</v>
      </c>
    </row>
    <row r="29" spans="1:11" ht="12.75" hidden="1" customHeight="1" x14ac:dyDescent="0.2">
      <c r="D29" s="8" t="s">
        <v>92</v>
      </c>
      <c r="E29" s="8" t="s">
        <v>93</v>
      </c>
      <c r="H29" s="8" t="s">
        <v>94</v>
      </c>
    </row>
    <row r="30" spans="1:11" ht="12.75" hidden="1" customHeight="1" x14ac:dyDescent="0.2">
      <c r="D30" s="8" t="s">
        <v>95</v>
      </c>
      <c r="E30" s="8" t="s">
        <v>96</v>
      </c>
      <c r="H30" s="8" t="s">
        <v>96</v>
      </c>
    </row>
    <row r="31" spans="1:11" ht="12.75" hidden="1" customHeight="1" x14ac:dyDescent="0.2">
      <c r="D31" s="8" t="s">
        <v>97</v>
      </c>
      <c r="E31" s="8" t="s">
        <v>98</v>
      </c>
      <c r="H31" s="8" t="s">
        <v>98</v>
      </c>
    </row>
    <row r="32" spans="1:11" ht="12.75" hidden="1" customHeight="1" x14ac:dyDescent="0.2">
      <c r="D32" s="8" t="s">
        <v>99</v>
      </c>
      <c r="E32" s="8" t="s">
        <v>100</v>
      </c>
      <c r="H32" s="8" t="s">
        <v>100</v>
      </c>
    </row>
    <row r="33" spans="4:8" ht="12.75" hidden="1" customHeight="1" x14ac:dyDescent="0.2">
      <c r="D33" s="8" t="s">
        <v>101</v>
      </c>
      <c r="E33" s="8" t="s">
        <v>102</v>
      </c>
      <c r="H33" s="8" t="s">
        <v>102</v>
      </c>
    </row>
    <row r="34" spans="4:8" ht="12.75" hidden="1" customHeight="1" x14ac:dyDescent="0.2">
      <c r="D34" s="8" t="s">
        <v>103</v>
      </c>
      <c r="E34" s="8" t="s">
        <v>104</v>
      </c>
      <c r="H34" s="8" t="s">
        <v>104</v>
      </c>
    </row>
    <row r="35" spans="4:8" ht="12.75" hidden="1" customHeight="1" x14ac:dyDescent="0.2">
      <c r="D35" s="8" t="s">
        <v>105</v>
      </c>
      <c r="E35" s="8" t="s">
        <v>106</v>
      </c>
      <c r="H35" s="8" t="s">
        <v>106</v>
      </c>
    </row>
    <row r="36" spans="4:8" ht="12.75" hidden="1" customHeight="1" x14ac:dyDescent="0.2">
      <c r="D36" s="8" t="s">
        <v>107</v>
      </c>
      <c r="E36" s="8" t="s">
        <v>108</v>
      </c>
      <c r="H36" s="8" t="s">
        <v>108</v>
      </c>
    </row>
    <row r="37" spans="4:8" ht="12.75" hidden="1" customHeight="1" x14ac:dyDescent="0.2">
      <c r="D37" s="8" t="s">
        <v>109</v>
      </c>
      <c r="E37" s="8" t="s">
        <v>110</v>
      </c>
      <c r="H37" s="8" t="s">
        <v>110</v>
      </c>
    </row>
    <row r="38" spans="4:8" ht="12.75" hidden="1" customHeight="1" x14ac:dyDescent="0.2">
      <c r="D38" s="8" t="s">
        <v>111</v>
      </c>
      <c r="E38" s="8" t="s">
        <v>50</v>
      </c>
      <c r="F38" s="8" t="s">
        <v>112</v>
      </c>
      <c r="G38" s="8" t="s">
        <v>113</v>
      </c>
      <c r="H38" s="8" t="s">
        <v>50</v>
      </c>
    </row>
    <row r="39" spans="4:8" ht="12.75" hidden="1" customHeight="1" x14ac:dyDescent="0.2">
      <c r="D39" s="8" t="s">
        <v>114</v>
      </c>
      <c r="E39" s="8" t="s">
        <v>52</v>
      </c>
      <c r="F39" s="8" t="s">
        <v>115</v>
      </c>
      <c r="G39" s="8" t="s">
        <v>116</v>
      </c>
      <c r="H39" s="8" t="s">
        <v>52</v>
      </c>
    </row>
    <row r="40" spans="4:8" ht="12.75" hidden="1" customHeight="1" x14ac:dyDescent="0.2">
      <c r="D40" s="8" t="s">
        <v>117</v>
      </c>
      <c r="E40" s="8" t="s">
        <v>54</v>
      </c>
      <c r="F40" s="8" t="s">
        <v>118</v>
      </c>
      <c r="G40" s="8" t="s">
        <v>119</v>
      </c>
      <c r="H40" s="8" t="s">
        <v>54</v>
      </c>
    </row>
    <row r="41" spans="4:8" ht="12.75" hidden="1" customHeight="1" x14ac:dyDescent="0.2">
      <c r="D41" s="8" t="s">
        <v>120</v>
      </c>
      <c r="E41" s="8" t="s">
        <v>56</v>
      </c>
      <c r="F41" s="8" t="s">
        <v>121</v>
      </c>
      <c r="G41" s="8" t="s">
        <v>122</v>
      </c>
      <c r="H41" s="8" t="s">
        <v>56</v>
      </c>
    </row>
    <row r="42" spans="4:8" ht="12.75" hidden="1" customHeight="1" x14ac:dyDescent="0.2">
      <c r="D42" s="8" t="s">
        <v>123</v>
      </c>
      <c r="E42" s="8" t="s">
        <v>58</v>
      </c>
      <c r="F42" s="8" t="s">
        <v>124</v>
      </c>
      <c r="G42" s="8" t="s">
        <v>125</v>
      </c>
      <c r="H42" s="8" t="s">
        <v>58</v>
      </c>
    </row>
    <row r="43" spans="4:8" ht="12.75" hidden="1" customHeight="1" x14ac:dyDescent="0.2">
      <c r="D43" s="8" t="s">
        <v>126</v>
      </c>
      <c r="E43" s="8" t="s">
        <v>60</v>
      </c>
      <c r="F43" s="8" t="s">
        <v>127</v>
      </c>
      <c r="G43" s="8" t="s">
        <v>128</v>
      </c>
      <c r="H43" s="8" t="s">
        <v>60</v>
      </c>
    </row>
    <row r="44" spans="4:8" ht="12.75" hidden="1" customHeight="1" x14ac:dyDescent="0.2">
      <c r="D44" s="8" t="s">
        <v>129</v>
      </c>
      <c r="E44" s="8" t="s">
        <v>62</v>
      </c>
      <c r="F44" s="8" t="s">
        <v>130</v>
      </c>
      <c r="G44" s="8" t="s">
        <v>131</v>
      </c>
      <c r="H44" s="8" t="s">
        <v>62</v>
      </c>
    </row>
    <row r="45" spans="4:8" x14ac:dyDescent="0.2">
      <c r="D45" s="8"/>
      <c r="E45" s="8"/>
      <c r="F45" s="8"/>
      <c r="G45" s="8"/>
      <c r="H45" s="8"/>
    </row>
  </sheetData>
  <sheetProtection sheet="1" objects="1" scenarios="1"/>
  <pageMargins left="0.75" right="0.75" top="1" bottom="1"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101</vt:i4>
      </vt:variant>
    </vt:vector>
  </HeadingPairs>
  <TitlesOfParts>
    <vt:vector size="113" baseType="lpstr">
      <vt:lpstr>CyP</vt:lpstr>
      <vt:lpstr>AP</vt:lpstr>
      <vt:lpstr>PTyCI</vt:lpstr>
      <vt:lpstr>AVANCE OBRA</vt:lpstr>
      <vt:lpstr>CURVA INVERSIONES</vt:lpstr>
      <vt:lpstr>INDICES</vt:lpstr>
      <vt:lpstr>Coef-Equipos</vt:lpstr>
      <vt:lpstr>Transp. Camión Solo</vt:lpstr>
      <vt:lpstr>Transp. Camión con Acoplado</vt:lpstr>
      <vt:lpstr>GG</vt:lpstr>
      <vt:lpstr>CODIGOS ITEMS</vt:lpstr>
      <vt:lpstr>n</vt:lpstr>
      <vt:lpstr>'Transp. Camión con Acoplado'!A</vt:lpstr>
      <vt:lpstr>'Transp. Camión Solo'!A</vt:lpstr>
      <vt:lpstr>Anticipo_Financiero</vt:lpstr>
      <vt:lpstr>AP!Área_de_impresión</vt:lpstr>
      <vt:lpstr>CyP!Área_de_impresión</vt:lpstr>
      <vt:lpstr>PTyCI!Área_de_impresión</vt:lpstr>
      <vt:lpstr>'Transp. Camión con Acoplado'!B</vt:lpstr>
      <vt:lpstr>'Transp. Camión Solo'!B</vt:lpstr>
      <vt:lpstr>Beneficio</vt:lpstr>
      <vt:lpstr>'Transp. Camión con Acoplado'!C_</vt:lpstr>
      <vt:lpstr>'Transp. Camión Solo'!C_</vt:lpstr>
      <vt:lpstr>C_Amortización_Equipo</vt:lpstr>
      <vt:lpstr>C_Combustible_Equipos</vt:lpstr>
      <vt:lpstr>C_Interés_Equipo</vt:lpstr>
      <vt:lpstr>C_Lubricantes_Equipos</vt:lpstr>
      <vt:lpstr>C_Reparaciones_Repuestos_Equipos</vt:lpstr>
      <vt:lpstr>Cant_Cubiertas_Camioneta</vt:lpstr>
      <vt:lpstr>'Transp. Camión con Acoplado'!Cantidad_camaras_cubiertas</vt:lpstr>
      <vt:lpstr>'Transp. Camión Solo'!Cantidad_camaras_cubiertas</vt:lpstr>
      <vt:lpstr>'Transp. Camión con Acoplado'!Cantidad_lavado_al_mes</vt:lpstr>
      <vt:lpstr>'Transp. Camión Solo'!Cantidad_lavado_al_mes</vt:lpstr>
      <vt:lpstr>Coef_Amort_Camioneta</vt:lpstr>
      <vt:lpstr>Comitente</vt:lpstr>
      <vt:lpstr>'Transp. Camión con Acoplado'!Consumo_gasoil_CamiónAcoplado_porkm</vt:lpstr>
      <vt:lpstr>Consumo_gasoil_Camioneta_porkm</vt:lpstr>
      <vt:lpstr>'Transp. Camión Solo'!Consumo_gasoil_CamiónSolo_porkm</vt:lpstr>
      <vt:lpstr>Consumo_gasoil_Equipo_porHP</vt:lpstr>
      <vt:lpstr>Contratista</vt:lpstr>
      <vt:lpstr>Costo_Costo</vt:lpstr>
      <vt:lpstr>Costo_de_cámaras_y_cubiertas_Camionetas</vt:lpstr>
      <vt:lpstr>'Transp. Camión con Acoplado'!Costo_gasoil</vt:lpstr>
      <vt:lpstr>'Transp. Camión Solo'!Costo_gasoil</vt:lpstr>
      <vt:lpstr>CP</vt:lpstr>
      <vt:lpstr>'Transp. Camión con Acoplado'!D</vt:lpstr>
      <vt:lpstr>'Transp. Camión Solo'!D</vt:lpstr>
      <vt:lpstr>DG_EP</vt:lpstr>
      <vt:lpstr>'Transp. Camión con Acoplado'!E</vt:lpstr>
      <vt:lpstr>'Transp. Camión Solo'!E</vt:lpstr>
      <vt:lpstr>Expediente_N°</vt:lpstr>
      <vt:lpstr>'Transp. Camión con Acoplado'!F_</vt:lpstr>
      <vt:lpstr>'Transp. Camión Solo'!F_</vt:lpstr>
      <vt:lpstr>Fecha_Base</vt:lpstr>
      <vt:lpstr>'Transp. Camión con Acoplado'!G</vt:lpstr>
      <vt:lpstr>'Transp. Camión Solo'!G</vt:lpstr>
      <vt:lpstr>Gastos_Generales_Porcentaje</vt:lpstr>
      <vt:lpstr>'Transp. Camión con Acoplado'!HorasAmortizaciónEquipoCamión</vt:lpstr>
      <vt:lpstr>'Transp. Camión Solo'!HorasAmortizaciónEquipoCamión</vt:lpstr>
      <vt:lpstr>Ingresos_Brutos</vt:lpstr>
      <vt:lpstr>Interés_Anual</vt:lpstr>
      <vt:lpstr>Interes_Camioneta</vt:lpstr>
      <vt:lpstr>IVA</vt:lpstr>
      <vt:lpstr>Licitación_N°</vt:lpstr>
      <vt:lpstr>'Transp. Camión con Acoplado'!Mano_Obra_Lavado</vt:lpstr>
      <vt:lpstr>'Transp. Camión Solo'!Mano_Obra_Lavado</vt:lpstr>
      <vt:lpstr>Monto_Gastos_Generales</vt:lpstr>
      <vt:lpstr>Monto_Oferta</vt:lpstr>
      <vt:lpstr>Obra</vt:lpstr>
      <vt:lpstr>P_Camioneta_Amortizar</vt:lpstr>
      <vt:lpstr>P_Oficial</vt:lpstr>
      <vt:lpstr>Patente_Camioneta</vt:lpstr>
      <vt:lpstr>Plazo_Obra</vt:lpstr>
      <vt:lpstr>Porc_repuestos_reparaciones_de_amortización</vt:lpstr>
      <vt:lpstr>Porcentaje_amortizaciónl_Equipo</vt:lpstr>
      <vt:lpstr>'Transp. Camión con Acoplado'!Porcentaje_Lubricantes</vt:lpstr>
      <vt:lpstr>'Transp. Camión Solo'!Porcentaje_Lubricantes</vt:lpstr>
      <vt:lpstr>Porcentaje_Lubricantes_Camionetas</vt:lpstr>
      <vt:lpstr>Porcentaje_lubricantes_respecto_al_combustible</vt:lpstr>
      <vt:lpstr>'Transp. Camión con Acoplado'!Porcentaje_Reparaciones_Repuestos</vt:lpstr>
      <vt:lpstr>'Transp. Camión Solo'!Porcentaje_Reparaciones_Repuestos</vt:lpstr>
      <vt:lpstr>'Transp. Camión con Acoplado'!PorcentajeEquipoAmortizarCamión</vt:lpstr>
      <vt:lpstr>'Transp. Camión Solo'!PorcentajeEquipoAmortizarCamión</vt:lpstr>
      <vt:lpstr>'Transp. Camión con Acoplado'!PorSegurosPatentesImpustoCamión</vt:lpstr>
      <vt:lpstr>'Transp. Camión Solo'!PorSegurosPatentesImpustoCamión</vt:lpstr>
      <vt:lpstr>Precio_gasoil</vt:lpstr>
      <vt:lpstr>Rec_Est_Mensual_Camioneta_km</vt:lpstr>
      <vt:lpstr>Sección</vt:lpstr>
      <vt:lpstr>Seguro_Camioneta</vt:lpstr>
      <vt:lpstr>'Transp. Camión con Acoplado'!Seguros_Patentes_Impuestos</vt:lpstr>
      <vt:lpstr>'Transp. Camión Solo'!Seguros_Patentes_Impuestos</vt:lpstr>
      <vt:lpstr>Tabla_Analisis_Precios</vt:lpstr>
      <vt:lpstr>Tabla_CyP</vt:lpstr>
      <vt:lpstr>Tabla_Indices</vt:lpstr>
      <vt:lpstr>Tabla_Items</vt:lpstr>
      <vt:lpstr>'Transp. Camión con Acoplado'!Tiempo_lavado_en_horas</vt:lpstr>
      <vt:lpstr>'Transp. Camión Solo'!Tiempo_lavado_en_horas</vt:lpstr>
      <vt:lpstr>CyP!Títulos_a_imprimir</vt:lpstr>
      <vt:lpstr>INDICES!Títulos_a_imprimir</vt:lpstr>
      <vt:lpstr>PTyCI!Títulos_a_imprimir</vt:lpstr>
      <vt:lpstr>Total_Gastos_Generales</vt:lpstr>
      <vt:lpstr>Tramo</vt:lpstr>
      <vt:lpstr>Ubicación</vt:lpstr>
      <vt:lpstr>'Transp. Camión con Acoplado'!V_U_cámara_cubiertas_CamiónAcoplado</vt:lpstr>
      <vt:lpstr>V_U_cámara_cubiertas_Camionetas</vt:lpstr>
      <vt:lpstr>V_U_Camioneta_km</vt:lpstr>
      <vt:lpstr>V_U_Camioneta_meses</vt:lpstr>
      <vt:lpstr>V_U_Equipo</vt:lpstr>
      <vt:lpstr>'Transp. Camión Solo'!V_Ul_cámara_cubiertas_CamiónSolo</vt:lpstr>
      <vt:lpstr>'Transp. Camión con Acoplado'!Valor_cámara_cubiertas_CamiónAcoplado</vt:lpstr>
      <vt:lpstr>'Transp. Camión Solo'!Valor_cámara_cubiertas_CamiónSolo</vt:lpstr>
      <vt:lpstr>'Transp. Camión con Acoplado'!Valor_CamiónAcoplado</vt:lpstr>
      <vt:lpstr>'Transp. Camión Solo'!Valor_CamiónSolo</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SEC GESTION PUBLICA</cp:lastModifiedBy>
  <cp:lastPrinted>2017-03-31T13:28:14Z</cp:lastPrinted>
  <dcterms:created xsi:type="dcterms:W3CDTF">2016-09-02T20:54:46Z</dcterms:created>
  <dcterms:modified xsi:type="dcterms:W3CDTF">2017-09-12T14:28:08Z</dcterms:modified>
</cp:coreProperties>
</file>